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11070"/>
  </bookViews>
  <sheets>
    <sheet name="Respondents" sheetId="3" r:id="rId1"/>
    <sheet name="Q815 and 820" sheetId="5" r:id="rId2"/>
    <sheet name="Summary for INTA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8" i="3" l="1"/>
  <c r="AM37" i="3"/>
  <c r="AL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D38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D36" i="3"/>
  <c r="AM3" i="5"/>
  <c r="AM4" i="5"/>
  <c r="AM5" i="5"/>
  <c r="AM6" i="5"/>
  <c r="AM2" i="5"/>
  <c r="AL7" i="5"/>
  <c r="AL6" i="5"/>
  <c r="AL5" i="5"/>
  <c r="AL4" i="5"/>
  <c r="AL3" i="5"/>
  <c r="AL2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C7" i="5"/>
  <c r="AK13" i="5"/>
  <c r="AK14" i="5"/>
  <c r="AK15" i="5"/>
  <c r="AK12" i="5"/>
  <c r="AK17" i="5" s="1"/>
  <c r="D6" i="4" l="1"/>
  <c r="D9" i="4"/>
  <c r="D13" i="4"/>
  <c r="D19" i="4"/>
  <c r="D23" i="4"/>
  <c r="D27" i="4"/>
  <c r="D29" i="4"/>
  <c r="D31" i="4"/>
  <c r="D34" i="4"/>
  <c r="D35" i="4"/>
  <c r="D45" i="4"/>
  <c r="D48" i="4"/>
  <c r="D49" i="4"/>
  <c r="D51" i="4"/>
  <c r="D52" i="4"/>
  <c r="D53" i="4"/>
  <c r="D54" i="4"/>
  <c r="D5" i="4"/>
  <c r="AL7" i="3"/>
  <c r="D7" i="4" s="1"/>
  <c r="AL8" i="3"/>
  <c r="D8" i="4" s="1"/>
  <c r="AL9" i="3"/>
  <c r="AL10" i="3"/>
  <c r="D10" i="4" s="1"/>
  <c r="AL11" i="3"/>
  <c r="D11" i="4" s="1"/>
  <c r="AL12" i="3"/>
  <c r="D12" i="4" s="1"/>
  <c r="AL13" i="3"/>
  <c r="AL14" i="3"/>
  <c r="D14" i="4" s="1"/>
  <c r="AL17" i="3"/>
  <c r="D17" i="4" s="1"/>
  <c r="AL18" i="3"/>
  <c r="D18" i="4" s="1"/>
  <c r="AL19" i="3"/>
  <c r="AL20" i="3"/>
  <c r="D20" i="4" s="1"/>
  <c r="AL21" i="3"/>
  <c r="D21" i="4" s="1"/>
  <c r="AL22" i="3"/>
  <c r="D22" i="4" s="1"/>
  <c r="AL23" i="3"/>
  <c r="AL24" i="3"/>
  <c r="D24" i="4" s="1"/>
  <c r="AL25" i="3"/>
  <c r="D25" i="4" s="1"/>
  <c r="AL26" i="3"/>
  <c r="D26" i="4" s="1"/>
  <c r="AL27" i="3"/>
  <c r="AL28" i="3"/>
  <c r="D28" i="4" s="1"/>
  <c r="AL29" i="3"/>
  <c r="AL30" i="3"/>
  <c r="D30" i="4" s="1"/>
  <c r="AL31" i="3"/>
  <c r="AL32" i="3"/>
  <c r="D32" i="4" s="1"/>
  <c r="C3" i="4"/>
  <c r="C5" i="4"/>
  <c r="C6" i="4"/>
  <c r="C7" i="4"/>
  <c r="C8" i="4"/>
  <c r="C9" i="4"/>
  <c r="C10" i="4"/>
  <c r="C11" i="4"/>
  <c r="C12" i="4"/>
  <c r="C13" i="4"/>
  <c r="C14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51" i="4"/>
  <c r="C52" i="4"/>
  <c r="C53" i="4"/>
  <c r="C54" i="4"/>
  <c r="B54" i="4"/>
  <c r="B53" i="4"/>
  <c r="B51" i="4"/>
  <c r="B52" i="4"/>
  <c r="B45" i="4"/>
  <c r="B48" i="4"/>
  <c r="B49" i="4"/>
  <c r="B4" i="4"/>
  <c r="B5" i="4"/>
  <c r="B6" i="4"/>
  <c r="B7" i="4"/>
  <c r="B8" i="4"/>
  <c r="B9" i="4"/>
  <c r="B10" i="4"/>
  <c r="B11" i="4"/>
  <c r="B12" i="4"/>
  <c r="B13" i="4"/>
  <c r="B14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B36" i="4"/>
  <c r="B37" i="4"/>
  <c r="B39" i="4"/>
  <c r="B40" i="4"/>
  <c r="B41" i="4"/>
  <c r="B42" i="4"/>
  <c r="B3" i="4"/>
  <c r="AL6" i="3"/>
  <c r="AL5" i="3"/>
  <c r="AL49" i="3"/>
  <c r="AL50" i="3"/>
  <c r="AL52" i="3"/>
  <c r="AL53" i="3"/>
  <c r="AL54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D52" i="3"/>
  <c r="D53" i="3"/>
  <c r="D54" i="3"/>
  <c r="D51" i="3"/>
  <c r="C51" i="3"/>
  <c r="C52" i="3"/>
  <c r="C53" i="3"/>
  <c r="C54" i="3"/>
  <c r="B53" i="3"/>
  <c r="B54" i="3"/>
  <c r="B52" i="3"/>
  <c r="B51" i="3"/>
  <c r="D50" i="3"/>
  <c r="D49" i="3"/>
  <c r="C48" i="3"/>
  <c r="D48" i="3"/>
  <c r="AL48" i="3" s="1"/>
  <c r="D47" i="4" s="1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B48" i="3"/>
  <c r="B47" i="4" s="1"/>
  <c r="V26" i="3" l="1"/>
  <c r="V18" i="3"/>
  <c r="V17" i="3"/>
  <c r="V41" i="3" s="1"/>
  <c r="V14" i="3"/>
  <c r="V37" i="3" s="1"/>
  <c r="V11" i="3"/>
  <c r="V5" i="3"/>
  <c r="O18" i="3"/>
  <c r="O17" i="3"/>
  <c r="O14" i="3"/>
  <c r="O11" i="3"/>
  <c r="O9" i="3"/>
  <c r="O8" i="3"/>
  <c r="O7" i="3"/>
  <c r="O6" i="3"/>
  <c r="O5" i="3"/>
  <c r="E46" i="3"/>
  <c r="I46" i="3"/>
  <c r="M46" i="3"/>
  <c r="Q46" i="3"/>
  <c r="R46" i="3"/>
  <c r="U46" i="3"/>
  <c r="Z46" i="3"/>
  <c r="AD46" i="3"/>
  <c r="AH46" i="3"/>
  <c r="E41" i="3"/>
  <c r="F41" i="3"/>
  <c r="G41" i="3"/>
  <c r="H41" i="3"/>
  <c r="I41" i="3"/>
  <c r="J41" i="3"/>
  <c r="K41" i="3"/>
  <c r="L41" i="3"/>
  <c r="M41" i="3"/>
  <c r="N41" i="3"/>
  <c r="P41" i="3"/>
  <c r="Q41" i="3"/>
  <c r="R41" i="3"/>
  <c r="S41" i="3"/>
  <c r="T41" i="3"/>
  <c r="U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E37" i="3"/>
  <c r="F37" i="3"/>
  <c r="G37" i="3"/>
  <c r="AL37" i="3" s="1"/>
  <c r="D37" i="4" s="1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E35" i="3"/>
  <c r="F35" i="3"/>
  <c r="F46" i="3" s="1"/>
  <c r="G35" i="3"/>
  <c r="G46" i="3" s="1"/>
  <c r="H35" i="3"/>
  <c r="H46" i="3" s="1"/>
  <c r="I35" i="3"/>
  <c r="J35" i="3"/>
  <c r="J46" i="3" s="1"/>
  <c r="K35" i="3"/>
  <c r="K46" i="3" s="1"/>
  <c r="L35" i="3"/>
  <c r="L46" i="3" s="1"/>
  <c r="M35" i="3"/>
  <c r="N35" i="3"/>
  <c r="N46" i="3" s="1"/>
  <c r="O35" i="3"/>
  <c r="O46" i="3" s="1"/>
  <c r="P35" i="3"/>
  <c r="P46" i="3" s="1"/>
  <c r="Q35" i="3"/>
  <c r="R35" i="3"/>
  <c r="S35" i="3"/>
  <c r="S46" i="3" s="1"/>
  <c r="T35" i="3"/>
  <c r="T46" i="3" s="1"/>
  <c r="U35" i="3"/>
  <c r="W35" i="3"/>
  <c r="W46" i="3" s="1"/>
  <c r="X35" i="3"/>
  <c r="X46" i="3" s="1"/>
  <c r="Y35" i="3"/>
  <c r="Y46" i="3" s="1"/>
  <c r="Z35" i="3"/>
  <c r="AA35" i="3"/>
  <c r="AA46" i="3" s="1"/>
  <c r="AB35" i="3"/>
  <c r="AB46" i="3" s="1"/>
  <c r="AC35" i="3"/>
  <c r="AC46" i="3" s="1"/>
  <c r="AD35" i="3"/>
  <c r="AE35" i="3"/>
  <c r="AE46" i="3" s="1"/>
  <c r="AF35" i="3"/>
  <c r="AF46" i="3" s="1"/>
  <c r="AG35" i="3"/>
  <c r="AG46" i="3" s="1"/>
  <c r="AH35" i="3"/>
  <c r="AI35" i="3"/>
  <c r="AI46" i="3" s="1"/>
  <c r="AJ35" i="3"/>
  <c r="AJ46" i="3" s="1"/>
  <c r="D43" i="3"/>
  <c r="AL43" i="3" s="1"/>
  <c r="D42" i="4" s="1"/>
  <c r="D42" i="3"/>
  <c r="AL42" i="3" s="1"/>
  <c r="D41" i="4" s="1"/>
  <c r="D41" i="3"/>
  <c r="D40" i="3"/>
  <c r="D37" i="3"/>
  <c r="AL36" i="3"/>
  <c r="D36" i="4" s="1"/>
  <c r="D35" i="3"/>
  <c r="D46" i="3" s="1"/>
  <c r="AL35" i="3" l="1"/>
  <c r="V35" i="3"/>
  <c r="V40" i="3"/>
  <c r="AL40" i="3" s="1"/>
  <c r="D39" i="4" s="1"/>
  <c r="O41" i="3"/>
  <c r="AL41" i="3" s="1"/>
  <c r="D40" i="4" s="1"/>
  <c r="V46" i="3" l="1"/>
  <c r="AL46" i="3" s="1"/>
</calcChain>
</file>

<file path=xl/sharedStrings.xml><?xml version="1.0" encoding="utf-8"?>
<sst xmlns="http://schemas.openxmlformats.org/spreadsheetml/2006/main" count="90" uniqueCount="87">
  <si>
    <t>General Costs</t>
  </si>
  <si>
    <t>Q#</t>
  </si>
  <si>
    <t>Cost Item</t>
  </si>
  <si>
    <t>820/1</t>
  </si>
  <si>
    <t>820/3</t>
  </si>
  <si>
    <t>820/4</t>
  </si>
  <si>
    <t>820/5</t>
  </si>
  <si>
    <t>Internet Monitoring</t>
  </si>
  <si>
    <t>Web traffic diversion</t>
  </si>
  <si>
    <t>Counter Confusion efforts</t>
  </si>
  <si>
    <t>880/1</t>
  </si>
  <si>
    <t>Educations</t>
  </si>
  <si>
    <t>880/2</t>
  </si>
  <si>
    <t>new TLD specific</t>
  </si>
  <si>
    <t>855/1</t>
  </si>
  <si>
    <t>855/2</t>
  </si>
  <si>
    <t>855/3</t>
  </si>
  <si>
    <t>855/4</t>
  </si>
  <si>
    <t>865/1</t>
  </si>
  <si>
    <t>865/2</t>
  </si>
  <si>
    <t>865/3</t>
  </si>
  <si>
    <t>865/4</t>
  </si>
  <si>
    <t>865/5</t>
  </si>
  <si>
    <t>865/6</t>
  </si>
  <si>
    <t>Trademark Infringement</t>
  </si>
  <si>
    <t>Registrars Cease and desist</t>
  </si>
  <si>
    <t>Registrars WhoIs</t>
  </si>
  <si>
    <t>Registrars Icann CCC</t>
  </si>
  <si>
    <t>Registrars Lawsuits</t>
  </si>
  <si>
    <t>Registries Cease and desist</t>
  </si>
  <si>
    <t>Registries PDDRPs</t>
  </si>
  <si>
    <t>Registries RRDRPs</t>
  </si>
  <si>
    <t>Registries PICDRPs</t>
  </si>
  <si>
    <t>Registries Icann CCC</t>
  </si>
  <si>
    <t>Registries Lawsuits</t>
  </si>
  <si>
    <t>Proof of use filings</t>
  </si>
  <si>
    <t>Claim notice Investigations</t>
  </si>
  <si>
    <t>Claim notice warnings</t>
  </si>
  <si>
    <t>Claim notice UDRPs</t>
  </si>
  <si>
    <t>Claim notice Other</t>
  </si>
  <si>
    <t>Owners Cease and desist</t>
  </si>
  <si>
    <t>Owners UDRP</t>
  </si>
  <si>
    <t>Owners Civil Actions</t>
  </si>
  <si>
    <t>Owners URS</t>
  </si>
  <si>
    <t>Owners Anti-cybersquatting</t>
  </si>
  <si>
    <t>SUMS</t>
  </si>
  <si>
    <t>General costs</t>
  </si>
  <si>
    <t>Monitoring, diversion, etc</t>
  </si>
  <si>
    <t>New TLD costs</t>
  </si>
  <si>
    <t>Actions vs owner</t>
  </si>
  <si>
    <t>Actions vs registrar</t>
  </si>
  <si>
    <t>Actions vs registry</t>
  </si>
  <si>
    <t>Total Spend</t>
  </si>
  <si>
    <t>Amount*</t>
  </si>
  <si>
    <t>Domains</t>
  </si>
  <si>
    <t>845/1</t>
  </si>
  <si>
    <t>845/2</t>
  </si>
  <si>
    <t>845/3</t>
  </si>
  <si>
    <t>845/4</t>
  </si>
  <si>
    <t>845/5</t>
  </si>
  <si>
    <t>845/6</t>
  </si>
  <si>
    <t>Average</t>
  </si>
  <si>
    <t>General</t>
  </si>
  <si>
    <t>New TLD related</t>
  </si>
  <si>
    <t>Averages</t>
  </si>
  <si>
    <t>Not specific to new TLDs</t>
  </si>
  <si>
    <t>Other new TLD related actions</t>
  </si>
  <si>
    <t>Breakdown of New TLD related</t>
  </si>
  <si>
    <t>TCH  Registrations</t>
  </si>
  <si>
    <t>Actions related to TCH claims notices on new TLDs</t>
  </si>
  <si>
    <t>RESP_ID</t>
  </si>
  <si>
    <t>Q820_1</t>
  </si>
  <si>
    <t>Q820_2</t>
  </si>
  <si>
    <t>Q820_3</t>
  </si>
  <si>
    <t>Q820_4</t>
  </si>
  <si>
    <t>RESPID</t>
  </si>
  <si>
    <t>Q815_1</t>
  </si>
  <si>
    <t>Q815_3</t>
  </si>
  <si>
    <t>Q815_4</t>
  </si>
  <si>
    <t>Q815_5</t>
  </si>
  <si>
    <t>1-10</t>
  </si>
  <si>
    <t>11-99</t>
  </si>
  <si>
    <t>100-299</t>
  </si>
  <si>
    <t>300+</t>
  </si>
  <si>
    <t>TCH related general</t>
  </si>
  <si>
    <t>TCH new TLD related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</si>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</sst>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1" applyNumberFormat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0" fillId="4" borderId="0" xfId="0" applyFill="1"/>
    <xf numFmtId="164" fontId="0" fillId="0" borderId="0" xfId="1" applyNumberFormat="1" applyFont="1"/>
    <xf numFmtId="164" fontId="0" fillId="0" borderId="0" xfId="0" applyNumberFormat="1"/>
    <xf numFmtId="0" fontId="2" fillId="2" borderId="0" xfId="2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9" fontId="0" fillId="0" borderId="0" xfId="0" applyNumberFormat="1"/>
    <xf numFmtId="0" fontId="0" fillId="6" borderId="0" xfId="0" applyFill="1"/>
    <xf numFmtId="0" fontId="3" fillId="0" borderId="0" xfId="0" applyFont="1"/>
    <xf numFmtId="0" fontId="0" fillId="0" borderId="0" xfId="0" applyAlignment="1">
      <alignment horizontal="right"/>
    </xf>
    <xf numFmtId="164" fontId="2" fillId="2" borderId="0" xfId="2" applyNumberFormat="1"/>
    <xf numFmtId="0" fontId="5" fillId="8" borderId="1" xfId="4"/>
    <xf numFmtId="164" fontId="5" fillId="8" borderId="1" xfId="4" applyNumberFormat="1"/>
    <xf numFmtId="0" fontId="4" fillId="7" borderId="0" xfId="3"/>
    <xf numFmtId="164" fontId="4" fillId="7" borderId="0" xfId="3" applyNumberFormat="1"/>
    <xf numFmtId="0" fontId="0" fillId="0" borderId="0" xfId="0" applyAlignment="1">
      <alignment horizontal="left"/>
    </xf>
    <xf numFmtId="0" fontId="0" fillId="0" borderId="2" xfId="0" applyBorder="1"/>
    <xf numFmtId="49" fontId="0" fillId="0" borderId="0" xfId="0" applyNumberFormat="1"/>
    <xf numFmtId="9" fontId="0" fillId="0" borderId="0" xfId="5" applyFont="1"/>
  </cellXfs>
  <cellStyles count="6">
    <cellStyle name="Bad" xfId="3" builtinId="27"/>
    <cellStyle name="Currency" xfId="1" builtinId="4"/>
    <cellStyle name="Good" xfId="2" builtinId="26"/>
    <cellStyle name="Input" xfId="4" builtinId="20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4"/>
  <sheetViews>
    <sheetView tabSelected="1" workbookViewId="0">
      <pane xSplit="3" topLeftCell="AB1" activePane="topRight" state="frozenSplit"/>
      <selection pane="topRight" activeCell="AL51" sqref="AL51:AL54"/>
    </sheetView>
  </sheetViews>
  <sheetFormatPr defaultRowHeight="15" x14ac:dyDescent="0.25"/>
  <cols>
    <col min="2" max="2" width="35.85546875" customWidth="1"/>
    <col min="3" max="3" width="9.28515625" bestFit="1" customWidth="1"/>
    <col min="4" max="5" width="11.140625" customWidth="1"/>
    <col min="6" max="7" width="11.5703125" bestFit="1" customWidth="1"/>
    <col min="8" max="9" width="10.5703125" bestFit="1" customWidth="1"/>
    <col min="10" max="11" width="11.5703125" bestFit="1" customWidth="1"/>
    <col min="12" max="12" width="9.28515625" bestFit="1" customWidth="1"/>
    <col min="13" max="13" width="12.5703125" bestFit="1" customWidth="1"/>
    <col min="14" max="14" width="9.28515625" bestFit="1" customWidth="1"/>
    <col min="15" max="15" width="12.5703125" bestFit="1" customWidth="1"/>
    <col min="16" max="16" width="11.5703125" bestFit="1" customWidth="1"/>
    <col min="17" max="17" width="10.140625" bestFit="1" customWidth="1"/>
    <col min="18" max="18" width="10.5703125" bestFit="1" customWidth="1"/>
    <col min="19" max="19" width="10.140625" bestFit="1" customWidth="1"/>
    <col min="20" max="20" width="11.5703125" bestFit="1" customWidth="1"/>
    <col min="21" max="22" width="10.5703125" bestFit="1" customWidth="1"/>
    <col min="23" max="23" width="11.5703125" bestFit="1" customWidth="1"/>
    <col min="24" max="24" width="9.28515625" bestFit="1" customWidth="1"/>
    <col min="25" max="25" width="12.5703125" bestFit="1" customWidth="1"/>
    <col min="26" max="26" width="10.5703125" bestFit="1" customWidth="1"/>
    <col min="27" max="29" width="11.5703125" bestFit="1" customWidth="1"/>
    <col min="30" max="30" width="10.5703125" bestFit="1" customWidth="1"/>
    <col min="31" max="31" width="9.28515625" bestFit="1" customWidth="1"/>
    <col min="32" max="32" width="10.5703125" bestFit="1" customWidth="1"/>
    <col min="33" max="33" width="9.28515625" bestFit="1" customWidth="1"/>
    <col min="34" max="34" width="11.7109375" bestFit="1" customWidth="1"/>
    <col min="35" max="35" width="10.5703125" bestFit="1" customWidth="1"/>
    <col min="36" max="36" width="11.7109375" bestFit="1" customWidth="1"/>
    <col min="37" max="37" width="9.28515625" bestFit="1" customWidth="1"/>
    <col min="38" max="38" width="11.5703125" bestFit="1" customWidth="1"/>
    <col min="39" max="39" width="10" bestFit="1" customWidth="1"/>
  </cols>
  <sheetData>
    <row r="2" spans="2:38" x14ac:dyDescent="0.25">
      <c r="O2" t="s">
        <v>54</v>
      </c>
      <c r="V2" t="s">
        <v>54</v>
      </c>
      <c r="W2" s="8"/>
      <c r="AH2" t="s">
        <v>54</v>
      </c>
    </row>
    <row r="3" spans="2:38" x14ac:dyDescent="0.25">
      <c r="B3" s="2" t="s">
        <v>2</v>
      </c>
      <c r="C3" s="2" t="s">
        <v>1</v>
      </c>
      <c r="D3" s="2" t="s">
        <v>53</v>
      </c>
      <c r="E3" s="2"/>
      <c r="O3" s="8">
        <v>0.1</v>
      </c>
      <c r="V3" s="8">
        <v>0.8</v>
      </c>
      <c r="AH3" s="8">
        <v>1</v>
      </c>
    </row>
    <row r="4" spans="2:38" x14ac:dyDescent="0.25">
      <c r="B4" s="1" t="s">
        <v>0</v>
      </c>
      <c r="C4" s="6"/>
      <c r="D4" s="6">
        <v>136</v>
      </c>
      <c r="E4" s="6">
        <v>141</v>
      </c>
      <c r="F4" s="6">
        <v>144</v>
      </c>
      <c r="G4" s="6">
        <v>150</v>
      </c>
      <c r="H4" s="6">
        <v>155</v>
      </c>
      <c r="I4" s="6">
        <v>165</v>
      </c>
      <c r="J4" s="6">
        <v>168</v>
      </c>
      <c r="K4" s="6">
        <v>169</v>
      </c>
      <c r="L4" s="6">
        <v>172</v>
      </c>
      <c r="M4" s="6">
        <v>174</v>
      </c>
      <c r="N4" s="6">
        <v>176</v>
      </c>
      <c r="O4" s="7">
        <v>177</v>
      </c>
      <c r="P4" s="6">
        <v>179</v>
      </c>
      <c r="Q4" s="6">
        <v>182</v>
      </c>
      <c r="R4" s="6">
        <v>183</v>
      </c>
      <c r="S4" s="6">
        <v>184</v>
      </c>
      <c r="T4" s="6">
        <v>187</v>
      </c>
      <c r="U4" s="6">
        <v>190</v>
      </c>
      <c r="V4" s="7">
        <v>191</v>
      </c>
      <c r="W4" s="6">
        <v>192</v>
      </c>
      <c r="X4" s="6">
        <v>194</v>
      </c>
      <c r="Y4" s="6">
        <v>196</v>
      </c>
      <c r="Z4" s="6">
        <v>197</v>
      </c>
      <c r="AA4" s="6">
        <v>200</v>
      </c>
      <c r="AB4" s="6">
        <v>202</v>
      </c>
      <c r="AC4" s="6">
        <v>211</v>
      </c>
      <c r="AD4" s="6">
        <v>212</v>
      </c>
      <c r="AE4" s="6">
        <v>215</v>
      </c>
      <c r="AF4" s="6">
        <v>216</v>
      </c>
      <c r="AG4" s="6">
        <v>218</v>
      </c>
      <c r="AH4" s="7">
        <v>222</v>
      </c>
      <c r="AI4" s="6">
        <v>225</v>
      </c>
      <c r="AJ4" s="6">
        <v>226</v>
      </c>
      <c r="AK4" s="6"/>
      <c r="AL4" s="6" t="s">
        <v>61</v>
      </c>
    </row>
    <row r="5" spans="2:38" x14ac:dyDescent="0.25">
      <c r="B5" t="s">
        <v>68</v>
      </c>
      <c r="C5">
        <v>807</v>
      </c>
      <c r="D5" s="3">
        <v>4000</v>
      </c>
      <c r="E5" s="3">
        <v>700</v>
      </c>
      <c r="F5" s="3">
        <v>2137</v>
      </c>
      <c r="G5" s="3">
        <v>8000</v>
      </c>
      <c r="H5" s="3">
        <v>2000</v>
      </c>
      <c r="I5" s="3">
        <v>1500</v>
      </c>
      <c r="J5" s="3">
        <v>26775</v>
      </c>
      <c r="K5" s="3">
        <v>14000</v>
      </c>
      <c r="L5" s="3">
        <v>200</v>
      </c>
      <c r="M5" s="3">
        <v>10702</v>
      </c>
      <c r="N5" s="3">
        <v>348</v>
      </c>
      <c r="O5" s="3">
        <f>3000/0.1</f>
        <v>30000</v>
      </c>
      <c r="P5" s="3">
        <v>17500</v>
      </c>
      <c r="Q5" s="3">
        <v>0</v>
      </c>
      <c r="R5" s="3">
        <v>5220</v>
      </c>
      <c r="S5" s="3">
        <v>1</v>
      </c>
      <c r="T5" s="3">
        <v>10120</v>
      </c>
      <c r="U5" s="3">
        <v>4075</v>
      </c>
      <c r="V5" s="3">
        <f>2000/0.8</f>
        <v>2500</v>
      </c>
      <c r="W5" s="3">
        <v>13704</v>
      </c>
      <c r="X5" s="3">
        <v>0</v>
      </c>
      <c r="Y5" s="3">
        <v>48000</v>
      </c>
      <c r="Z5" s="3">
        <v>1450</v>
      </c>
      <c r="AA5" s="3">
        <v>15400</v>
      </c>
      <c r="AB5" s="3">
        <v>8000</v>
      </c>
      <c r="AC5" s="3">
        <v>2610</v>
      </c>
      <c r="AD5" s="3">
        <v>3750</v>
      </c>
      <c r="AE5" s="3">
        <v>500</v>
      </c>
      <c r="AF5" s="3">
        <v>2500</v>
      </c>
      <c r="AG5" s="3">
        <v>0</v>
      </c>
      <c r="AH5" s="3">
        <v>8600</v>
      </c>
      <c r="AI5" s="3">
        <v>8402</v>
      </c>
      <c r="AJ5" s="3">
        <v>8000</v>
      </c>
      <c r="AL5" s="4">
        <f>AVERAGE(D5:AJ5)</f>
        <v>7899.818181818182</v>
      </c>
    </row>
    <row r="6" spans="2:38" x14ac:dyDescent="0.25">
      <c r="B6" t="s">
        <v>35</v>
      </c>
      <c r="C6">
        <v>817</v>
      </c>
      <c r="D6" s="3">
        <v>1</v>
      </c>
      <c r="E6" s="3">
        <v>500</v>
      </c>
      <c r="F6" s="3">
        <v>800</v>
      </c>
      <c r="G6" s="3">
        <v>3000</v>
      </c>
      <c r="H6" s="3">
        <v>1000</v>
      </c>
      <c r="I6" s="3">
        <v>500</v>
      </c>
      <c r="J6" s="3">
        <v>50</v>
      </c>
      <c r="K6" s="3">
        <v>1000</v>
      </c>
      <c r="L6" s="3">
        <v>0</v>
      </c>
      <c r="M6" s="3">
        <v>5325</v>
      </c>
      <c r="N6" s="3">
        <v>0</v>
      </c>
      <c r="O6" s="3">
        <f>1000/0.1</f>
        <v>10000</v>
      </c>
      <c r="P6" s="3">
        <v>17500</v>
      </c>
      <c r="Q6" s="3">
        <v>0</v>
      </c>
      <c r="R6" s="3">
        <v>1000</v>
      </c>
      <c r="S6" s="3">
        <v>1</v>
      </c>
      <c r="T6" s="3">
        <v>1000</v>
      </c>
      <c r="U6" s="3">
        <v>1500</v>
      </c>
      <c r="V6" s="3">
        <v>0</v>
      </c>
      <c r="W6" s="3">
        <v>1</v>
      </c>
      <c r="X6" s="3">
        <v>0</v>
      </c>
      <c r="Y6" s="3">
        <v>3000</v>
      </c>
      <c r="Z6" s="3">
        <v>0</v>
      </c>
      <c r="AA6" s="3">
        <v>870</v>
      </c>
      <c r="AB6" s="3">
        <v>500</v>
      </c>
      <c r="AC6" s="3">
        <v>1</v>
      </c>
      <c r="AD6" s="3">
        <v>0</v>
      </c>
      <c r="AE6" s="3">
        <v>0</v>
      </c>
      <c r="AF6" s="3">
        <v>400</v>
      </c>
      <c r="AG6" s="3">
        <v>0</v>
      </c>
      <c r="AH6" s="3">
        <v>500</v>
      </c>
      <c r="AI6" s="3">
        <v>804</v>
      </c>
      <c r="AJ6" s="3">
        <v>2700</v>
      </c>
      <c r="AL6" s="4">
        <f>AVERAGE(D6:AJ6)</f>
        <v>1574.3333333333333</v>
      </c>
    </row>
    <row r="7" spans="2:38" x14ac:dyDescent="0.25">
      <c r="B7" t="s">
        <v>36</v>
      </c>
      <c r="C7" t="s">
        <v>3</v>
      </c>
      <c r="D7" s="3">
        <v>0</v>
      </c>
      <c r="E7" s="3">
        <v>0</v>
      </c>
      <c r="F7" s="3">
        <v>6371</v>
      </c>
      <c r="G7" s="3">
        <v>5000</v>
      </c>
      <c r="H7" s="3">
        <v>0</v>
      </c>
      <c r="I7" s="3">
        <v>0</v>
      </c>
      <c r="J7" s="3">
        <v>0</v>
      </c>
      <c r="K7" s="3">
        <v>12000</v>
      </c>
      <c r="L7" s="3">
        <v>100</v>
      </c>
      <c r="M7" s="3">
        <v>60500</v>
      </c>
      <c r="N7" s="3">
        <v>126</v>
      </c>
      <c r="O7" s="3">
        <f>3000/0.1</f>
        <v>30000</v>
      </c>
      <c r="P7" s="3">
        <v>0</v>
      </c>
      <c r="Q7" s="3">
        <v>0</v>
      </c>
      <c r="R7" s="3">
        <v>800</v>
      </c>
      <c r="S7" s="3">
        <v>800</v>
      </c>
      <c r="T7" s="3">
        <v>25000</v>
      </c>
      <c r="U7" s="3">
        <v>0</v>
      </c>
      <c r="V7" s="3">
        <v>0</v>
      </c>
      <c r="W7" s="3">
        <v>1</v>
      </c>
      <c r="X7" s="3">
        <v>0</v>
      </c>
      <c r="Y7" s="3">
        <v>52500</v>
      </c>
      <c r="Z7" s="3">
        <v>1000</v>
      </c>
      <c r="AA7" s="3">
        <v>44900</v>
      </c>
      <c r="AB7" s="3">
        <v>2000</v>
      </c>
      <c r="AC7" s="3">
        <v>2625</v>
      </c>
      <c r="AD7" s="3">
        <v>0</v>
      </c>
      <c r="AE7" s="3">
        <v>0</v>
      </c>
      <c r="AF7" s="3">
        <v>0</v>
      </c>
      <c r="AG7" s="3">
        <v>0</v>
      </c>
      <c r="AH7" s="3">
        <v>1500</v>
      </c>
      <c r="AI7" s="3">
        <v>0</v>
      </c>
      <c r="AJ7" s="3">
        <v>0</v>
      </c>
      <c r="AL7" s="4">
        <f t="shared" ref="AL7:AL32" si="0">AVERAGE(D7:AJ7)</f>
        <v>7431</v>
      </c>
    </row>
    <row r="8" spans="2:38" x14ac:dyDescent="0.25">
      <c r="B8" t="s">
        <v>37</v>
      </c>
      <c r="C8" t="s">
        <v>4</v>
      </c>
      <c r="D8" s="3">
        <v>0</v>
      </c>
      <c r="E8" s="3">
        <v>0</v>
      </c>
      <c r="F8" s="3">
        <v>6371</v>
      </c>
      <c r="G8" s="3">
        <v>2500</v>
      </c>
      <c r="H8" s="3">
        <v>0</v>
      </c>
      <c r="I8" s="3">
        <v>0</v>
      </c>
      <c r="J8" s="3">
        <v>2000</v>
      </c>
      <c r="K8" s="3">
        <v>0</v>
      </c>
      <c r="L8" s="3">
        <v>0</v>
      </c>
      <c r="M8" s="3">
        <v>14000</v>
      </c>
      <c r="N8" s="3">
        <v>0</v>
      </c>
      <c r="O8" s="3">
        <f>1000/0.1</f>
        <v>10000</v>
      </c>
      <c r="P8" s="3">
        <v>0</v>
      </c>
      <c r="Q8" s="3">
        <v>0</v>
      </c>
      <c r="R8" s="3">
        <v>1000</v>
      </c>
      <c r="S8" s="3">
        <v>0</v>
      </c>
      <c r="T8" s="3">
        <v>500</v>
      </c>
      <c r="U8" s="3">
        <v>0</v>
      </c>
      <c r="V8" s="3">
        <v>0</v>
      </c>
      <c r="W8" s="3">
        <v>0</v>
      </c>
      <c r="X8" s="3">
        <v>0</v>
      </c>
      <c r="Y8" s="3">
        <v>16800</v>
      </c>
      <c r="Z8" s="3">
        <v>0</v>
      </c>
      <c r="AA8" s="3">
        <v>0</v>
      </c>
      <c r="AB8" s="3">
        <v>1000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1000</v>
      </c>
      <c r="AI8" s="3">
        <v>0</v>
      </c>
      <c r="AJ8" s="3">
        <v>5000</v>
      </c>
      <c r="AL8" s="4">
        <f t="shared" si="0"/>
        <v>1823.3636363636363</v>
      </c>
    </row>
    <row r="9" spans="2:38" x14ac:dyDescent="0.25">
      <c r="B9" t="s">
        <v>38</v>
      </c>
      <c r="C9" t="s">
        <v>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45000</v>
      </c>
      <c r="N9" s="3">
        <v>0</v>
      </c>
      <c r="O9" s="3">
        <f>3400/0.1</f>
        <v>34000</v>
      </c>
      <c r="P9" s="3">
        <v>0</v>
      </c>
      <c r="Q9" s="3">
        <v>0</v>
      </c>
      <c r="R9" s="3">
        <v>1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22000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17500</v>
      </c>
      <c r="AL9" s="4">
        <f t="shared" si="0"/>
        <v>3590.939393939394</v>
      </c>
    </row>
    <row r="10" spans="2:38" x14ac:dyDescent="0.25">
      <c r="B10" t="s">
        <v>39</v>
      </c>
      <c r="C10" t="s">
        <v>6</v>
      </c>
      <c r="D10" s="3">
        <v>0</v>
      </c>
      <c r="E10" s="3">
        <v>0</v>
      </c>
      <c r="F10" s="3">
        <v>955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3000</v>
      </c>
      <c r="AB10" s="3">
        <v>0</v>
      </c>
      <c r="AC10" s="3">
        <v>6500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L10" s="4">
        <f t="shared" si="0"/>
        <v>316.81818181818181</v>
      </c>
    </row>
    <row r="11" spans="2:38" x14ac:dyDescent="0.25">
      <c r="B11" t="s">
        <v>7</v>
      </c>
      <c r="C11">
        <v>830</v>
      </c>
      <c r="D11" s="3">
        <v>16000</v>
      </c>
      <c r="E11" s="3">
        <v>22000</v>
      </c>
      <c r="F11" s="3">
        <v>19695</v>
      </c>
      <c r="G11" s="3">
        <v>5000</v>
      </c>
      <c r="H11" s="3">
        <v>10000</v>
      </c>
      <c r="I11" s="3">
        <v>5000</v>
      </c>
      <c r="J11" s="3">
        <v>0</v>
      </c>
      <c r="K11" s="3">
        <v>13300</v>
      </c>
      <c r="L11" s="3">
        <v>1000</v>
      </c>
      <c r="M11" s="3">
        <v>22800</v>
      </c>
      <c r="N11" s="3">
        <v>8820</v>
      </c>
      <c r="O11" s="3">
        <f>70000/0.1</f>
        <v>700000</v>
      </c>
      <c r="P11" s="3">
        <v>60000</v>
      </c>
      <c r="Q11" s="3">
        <v>250000</v>
      </c>
      <c r="R11" s="3">
        <v>1525</v>
      </c>
      <c r="S11" s="3">
        <v>405000</v>
      </c>
      <c r="T11" s="3">
        <v>0</v>
      </c>
      <c r="U11" s="3">
        <v>3000</v>
      </c>
      <c r="V11" s="3">
        <f>140000/0.8</f>
        <v>175000</v>
      </c>
      <c r="W11" s="3">
        <v>75000</v>
      </c>
      <c r="X11" s="3">
        <v>0</v>
      </c>
      <c r="Y11" s="3">
        <v>31000</v>
      </c>
      <c r="Z11" s="3">
        <v>0</v>
      </c>
      <c r="AA11" s="3">
        <v>16500</v>
      </c>
      <c r="AB11" s="3">
        <v>0</v>
      </c>
      <c r="AC11" s="3">
        <v>0</v>
      </c>
      <c r="AD11" s="3">
        <v>0</v>
      </c>
      <c r="AE11" s="3">
        <v>10000</v>
      </c>
      <c r="AF11" s="3">
        <v>100000</v>
      </c>
      <c r="AG11" s="3">
        <v>0</v>
      </c>
      <c r="AH11" s="3">
        <v>123000</v>
      </c>
      <c r="AI11" s="3">
        <v>15311</v>
      </c>
      <c r="AJ11" s="3">
        <v>250000</v>
      </c>
      <c r="AL11" s="4">
        <f t="shared" si="0"/>
        <v>70877.303030303025</v>
      </c>
    </row>
    <row r="12" spans="2:38" x14ac:dyDescent="0.25">
      <c r="B12" t="s">
        <v>8</v>
      </c>
      <c r="C12">
        <v>872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5000000</v>
      </c>
      <c r="AI12" s="3">
        <v>0</v>
      </c>
      <c r="AJ12" s="3">
        <v>0</v>
      </c>
      <c r="AL12" s="4">
        <f t="shared" si="0"/>
        <v>151515.15151515152</v>
      </c>
    </row>
    <row r="13" spans="2:38" x14ac:dyDescent="0.25">
      <c r="B13" t="s">
        <v>9</v>
      </c>
      <c r="C13" t="s">
        <v>10</v>
      </c>
      <c r="D13" s="3">
        <v>0</v>
      </c>
      <c r="E13" s="3">
        <v>20000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1000</v>
      </c>
      <c r="L13" s="3">
        <v>0</v>
      </c>
      <c r="M13" s="3">
        <v>50000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</v>
      </c>
      <c r="T13" s="3">
        <v>0</v>
      </c>
      <c r="U13" s="3">
        <v>3000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L13" s="4">
        <f t="shared" si="0"/>
        <v>2242.4545454545455</v>
      </c>
    </row>
    <row r="14" spans="2:38" x14ac:dyDescent="0.25">
      <c r="B14" t="s">
        <v>11</v>
      </c>
      <c r="C14" t="s">
        <v>12</v>
      </c>
      <c r="D14" s="3">
        <v>1000</v>
      </c>
      <c r="E14" s="3">
        <v>20000</v>
      </c>
      <c r="F14" s="3">
        <v>0</v>
      </c>
      <c r="G14" s="3">
        <v>0</v>
      </c>
      <c r="H14" s="3">
        <v>0</v>
      </c>
      <c r="I14" s="3">
        <v>0</v>
      </c>
      <c r="J14" s="3">
        <v>5000</v>
      </c>
      <c r="K14" s="3">
        <v>8000</v>
      </c>
      <c r="L14" s="3">
        <v>500</v>
      </c>
      <c r="M14" s="3">
        <v>20000</v>
      </c>
      <c r="N14" s="3">
        <v>0</v>
      </c>
      <c r="O14" s="3">
        <f>1000/0.1</f>
        <v>10000</v>
      </c>
      <c r="P14" s="3">
        <v>2000</v>
      </c>
      <c r="Q14" s="3">
        <v>0</v>
      </c>
      <c r="R14" s="3">
        <v>0</v>
      </c>
      <c r="S14" s="3">
        <v>2000</v>
      </c>
      <c r="T14" s="3">
        <v>25000</v>
      </c>
      <c r="U14" s="3">
        <v>3000</v>
      </c>
      <c r="V14" s="3">
        <f>3000/0.8</f>
        <v>3750</v>
      </c>
      <c r="W14" s="3">
        <v>0</v>
      </c>
      <c r="X14" s="3">
        <v>0</v>
      </c>
      <c r="Y14" s="3">
        <v>5400</v>
      </c>
      <c r="Z14" s="3">
        <v>0</v>
      </c>
      <c r="AA14" s="3">
        <v>10000</v>
      </c>
      <c r="AB14" s="3">
        <v>2000</v>
      </c>
      <c r="AC14" s="3">
        <v>1000</v>
      </c>
      <c r="AD14" s="3">
        <v>0</v>
      </c>
      <c r="AE14" s="3">
        <v>5000</v>
      </c>
      <c r="AF14" s="3">
        <v>5000</v>
      </c>
      <c r="AG14" s="3">
        <v>0</v>
      </c>
      <c r="AH14" s="3">
        <v>2000</v>
      </c>
      <c r="AI14" s="3">
        <v>0</v>
      </c>
      <c r="AJ14" s="3">
        <v>10000</v>
      </c>
      <c r="AL14" s="4">
        <f t="shared" si="0"/>
        <v>4262.121212121212</v>
      </c>
    </row>
    <row r="15" spans="2:38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  <c r="AL15" s="4"/>
    </row>
    <row r="16" spans="2:38" x14ac:dyDescent="0.25">
      <c r="B16" s="1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2:38" x14ac:dyDescent="0.25">
      <c r="B17" t="s">
        <v>40</v>
      </c>
      <c r="C17" s="9" t="s">
        <v>55</v>
      </c>
      <c r="D17" s="3">
        <v>3000</v>
      </c>
      <c r="E17" s="3">
        <v>2000</v>
      </c>
      <c r="F17" s="3">
        <v>4382</v>
      </c>
      <c r="G17" s="3">
        <v>10000</v>
      </c>
      <c r="H17" s="3">
        <v>10000</v>
      </c>
      <c r="I17" s="3">
        <v>5000</v>
      </c>
      <c r="J17" s="3">
        <v>2000</v>
      </c>
      <c r="K17" s="3">
        <v>70</v>
      </c>
      <c r="L17" s="3">
        <v>0</v>
      </c>
      <c r="M17" s="3">
        <v>3861</v>
      </c>
      <c r="N17" s="3">
        <v>0</v>
      </c>
      <c r="O17" s="3">
        <f>1000/0.1</f>
        <v>10000</v>
      </c>
      <c r="P17" s="3">
        <v>60000</v>
      </c>
      <c r="Q17" s="3">
        <v>0</v>
      </c>
      <c r="R17" s="3">
        <v>0</v>
      </c>
      <c r="S17" s="3">
        <v>20000</v>
      </c>
      <c r="T17" s="3">
        <v>500</v>
      </c>
      <c r="U17" s="3">
        <v>0</v>
      </c>
      <c r="V17" s="3">
        <f>1000/0.8</f>
        <v>1250</v>
      </c>
      <c r="W17" s="3">
        <v>0</v>
      </c>
      <c r="X17" s="3">
        <v>0</v>
      </c>
      <c r="Y17" s="3">
        <v>6200</v>
      </c>
      <c r="Z17" s="3">
        <v>800</v>
      </c>
      <c r="AA17" s="3">
        <v>3000</v>
      </c>
      <c r="AB17" s="3">
        <v>5000</v>
      </c>
      <c r="AC17" s="3">
        <v>500</v>
      </c>
      <c r="AD17" s="3">
        <v>0</v>
      </c>
      <c r="AE17" s="3">
        <v>2000</v>
      </c>
      <c r="AF17" s="3">
        <v>35000</v>
      </c>
      <c r="AG17" s="3">
        <v>0</v>
      </c>
      <c r="AH17" s="3">
        <v>20000</v>
      </c>
      <c r="AI17" s="3">
        <v>0</v>
      </c>
      <c r="AJ17" s="3">
        <v>250000</v>
      </c>
      <c r="AL17" s="4">
        <f t="shared" si="0"/>
        <v>13774.636363636364</v>
      </c>
    </row>
    <row r="18" spans="2:38" x14ac:dyDescent="0.25">
      <c r="B18" t="s">
        <v>41</v>
      </c>
      <c r="C18" s="9" t="s">
        <v>56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38667</v>
      </c>
      <c r="N18" s="3">
        <v>0</v>
      </c>
      <c r="O18" s="3">
        <f>3400/0.1</f>
        <v>34000</v>
      </c>
      <c r="P18" s="3">
        <v>15000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f>4500/0.8</f>
        <v>5625</v>
      </c>
      <c r="W18" s="3">
        <v>0</v>
      </c>
      <c r="X18" s="3">
        <v>0</v>
      </c>
      <c r="Y18" s="3">
        <v>0</v>
      </c>
      <c r="Z18" s="3">
        <v>9500</v>
      </c>
      <c r="AA18" s="3">
        <v>4300</v>
      </c>
      <c r="AB18" s="3">
        <v>0</v>
      </c>
      <c r="AC18" s="3">
        <v>0</v>
      </c>
      <c r="AD18" s="3">
        <v>0</v>
      </c>
      <c r="AE18" s="3">
        <v>40000</v>
      </c>
      <c r="AF18" s="3">
        <v>0</v>
      </c>
      <c r="AG18" s="3">
        <v>0</v>
      </c>
      <c r="AH18" s="3">
        <v>0</v>
      </c>
      <c r="AI18" s="3">
        <v>0</v>
      </c>
      <c r="AJ18" s="3">
        <v>300000</v>
      </c>
      <c r="AL18" s="4">
        <f t="shared" si="0"/>
        <v>13548.242424242424</v>
      </c>
    </row>
    <row r="19" spans="2:38" x14ac:dyDescent="0.25">
      <c r="B19" t="s">
        <v>42</v>
      </c>
      <c r="C19" s="9" t="s">
        <v>57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3000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L19" s="4">
        <f t="shared" si="0"/>
        <v>90.909090909090907</v>
      </c>
    </row>
    <row r="20" spans="2:38" x14ac:dyDescent="0.25">
      <c r="B20" t="s">
        <v>43</v>
      </c>
      <c r="C20" s="9" t="s">
        <v>58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2450</v>
      </c>
      <c r="N20" s="3">
        <v>0</v>
      </c>
      <c r="O20" s="3">
        <v>0</v>
      </c>
      <c r="P20" s="3">
        <v>0</v>
      </c>
      <c r="Q20" s="3">
        <v>0</v>
      </c>
      <c r="R20" s="3">
        <v>6300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6350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16500</v>
      </c>
      <c r="AL20" s="4">
        <f t="shared" si="0"/>
        <v>957.57575757575762</v>
      </c>
    </row>
    <row r="21" spans="2:38" x14ac:dyDescent="0.25">
      <c r="B21" t="s">
        <v>44</v>
      </c>
      <c r="C21" s="9" t="s">
        <v>59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50000</v>
      </c>
      <c r="AL21" s="4">
        <f t="shared" si="0"/>
        <v>1515.1515151515152</v>
      </c>
    </row>
    <row r="22" spans="2:38" x14ac:dyDescent="0.25">
      <c r="B22" t="s">
        <v>24</v>
      </c>
      <c r="C22" s="9" t="s">
        <v>60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3720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L22" s="4">
        <f t="shared" si="0"/>
        <v>112.72727272727273</v>
      </c>
    </row>
    <row r="23" spans="2:38" x14ac:dyDescent="0.25">
      <c r="B23" t="s">
        <v>25</v>
      </c>
      <c r="C23" t="s">
        <v>14</v>
      </c>
      <c r="D23" s="3">
        <v>23000</v>
      </c>
      <c r="E23" s="3">
        <v>4000</v>
      </c>
      <c r="F23" s="3">
        <v>1164</v>
      </c>
      <c r="G23" s="3">
        <v>0</v>
      </c>
      <c r="H23" s="3">
        <v>10000</v>
      </c>
      <c r="I23" s="3">
        <v>0</v>
      </c>
      <c r="J23" s="3">
        <v>0</v>
      </c>
      <c r="K23" s="3">
        <v>400</v>
      </c>
      <c r="L23" s="3">
        <v>0</v>
      </c>
      <c r="M23" s="3">
        <v>3500</v>
      </c>
      <c r="N23" s="3">
        <v>0</v>
      </c>
      <c r="O23" s="3">
        <v>0</v>
      </c>
      <c r="P23" s="3">
        <v>20000</v>
      </c>
      <c r="Q23" s="3">
        <v>5000</v>
      </c>
      <c r="R23" s="3">
        <v>0</v>
      </c>
      <c r="S23" s="3">
        <v>0</v>
      </c>
      <c r="T23" s="3">
        <v>500</v>
      </c>
      <c r="U23" s="3">
        <v>0</v>
      </c>
      <c r="V23" s="3">
        <v>0</v>
      </c>
      <c r="W23" s="3">
        <v>9000</v>
      </c>
      <c r="X23" s="3">
        <v>0</v>
      </c>
      <c r="Y23" s="3">
        <v>3000</v>
      </c>
      <c r="Z23" s="3">
        <v>0</v>
      </c>
      <c r="AA23" s="3">
        <v>0</v>
      </c>
      <c r="AB23" s="3">
        <v>4100</v>
      </c>
      <c r="AC23" s="3">
        <v>100</v>
      </c>
      <c r="AD23" s="3">
        <v>0</v>
      </c>
      <c r="AE23" s="3">
        <v>0</v>
      </c>
      <c r="AF23" s="3">
        <v>30000</v>
      </c>
      <c r="AG23" s="3">
        <v>0</v>
      </c>
      <c r="AH23" s="3">
        <v>20000</v>
      </c>
      <c r="AI23" s="3">
        <v>0</v>
      </c>
      <c r="AJ23" s="3">
        <v>0</v>
      </c>
      <c r="AL23" s="4">
        <f t="shared" si="0"/>
        <v>4053.4545454545455</v>
      </c>
    </row>
    <row r="24" spans="2:38" x14ac:dyDescent="0.25">
      <c r="B24" t="s">
        <v>26</v>
      </c>
      <c r="C24" t="s">
        <v>15</v>
      </c>
      <c r="D24" s="3">
        <v>0</v>
      </c>
      <c r="E24" s="3">
        <v>2000</v>
      </c>
      <c r="F24" s="3">
        <v>9892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500</v>
      </c>
      <c r="T24" s="3">
        <v>500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10000</v>
      </c>
      <c r="AL24" s="4">
        <f t="shared" si="0"/>
        <v>693.69696969696975</v>
      </c>
    </row>
    <row r="25" spans="2:38" x14ac:dyDescent="0.25">
      <c r="B25" t="s">
        <v>27</v>
      </c>
      <c r="C25" t="s">
        <v>16</v>
      </c>
      <c r="D25" s="3">
        <v>0</v>
      </c>
      <c r="E25" s="3">
        <v>0</v>
      </c>
      <c r="F25" s="3">
        <v>1164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5000</v>
      </c>
      <c r="Q25" s="3">
        <v>0</v>
      </c>
      <c r="R25" s="3">
        <v>0</v>
      </c>
      <c r="S25" s="3">
        <v>0</v>
      </c>
      <c r="T25" s="3">
        <v>250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5000</v>
      </c>
      <c r="AG25" s="3">
        <v>0</v>
      </c>
      <c r="AH25" s="3">
        <v>0</v>
      </c>
      <c r="AI25" s="3">
        <v>0</v>
      </c>
      <c r="AJ25" s="3">
        <v>75000</v>
      </c>
      <c r="AL25" s="4">
        <f t="shared" si="0"/>
        <v>2618.6060606060605</v>
      </c>
    </row>
    <row r="26" spans="2:38" x14ac:dyDescent="0.25">
      <c r="B26" t="s">
        <v>28</v>
      </c>
      <c r="C26" t="s">
        <v>17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f>4500/0.8</f>
        <v>5625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L26" s="4">
        <f t="shared" si="0"/>
        <v>170.45454545454547</v>
      </c>
    </row>
    <row r="27" spans="2:38" x14ac:dyDescent="0.25">
      <c r="B27" t="s">
        <v>29</v>
      </c>
      <c r="C27" t="s">
        <v>18</v>
      </c>
      <c r="D27" s="3">
        <v>0</v>
      </c>
      <c r="E27" s="3">
        <v>1</v>
      </c>
      <c r="F27" s="3">
        <v>0</v>
      </c>
      <c r="G27" s="3">
        <v>0</v>
      </c>
      <c r="H27" s="3">
        <v>10000</v>
      </c>
      <c r="I27" s="3">
        <v>0</v>
      </c>
      <c r="J27" s="3">
        <v>0</v>
      </c>
      <c r="K27" s="3">
        <v>120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10000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1640</v>
      </c>
      <c r="AC27" s="3">
        <v>0</v>
      </c>
      <c r="AD27" s="3">
        <v>0</v>
      </c>
      <c r="AE27" s="3">
        <v>0</v>
      </c>
      <c r="AF27" s="3">
        <v>10000</v>
      </c>
      <c r="AG27" s="3">
        <v>0</v>
      </c>
      <c r="AH27" s="3">
        <v>0</v>
      </c>
      <c r="AI27" s="3">
        <v>0</v>
      </c>
      <c r="AJ27" s="3">
        <v>0</v>
      </c>
      <c r="AL27" s="4">
        <f t="shared" si="0"/>
        <v>962.4545454545455</v>
      </c>
    </row>
    <row r="28" spans="2:38" x14ac:dyDescent="0.25">
      <c r="B28" t="s">
        <v>30</v>
      </c>
      <c r="C28" t="s">
        <v>19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10000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L28" s="4">
        <f t="shared" si="0"/>
        <v>303.030303030303</v>
      </c>
    </row>
    <row r="29" spans="2:38" x14ac:dyDescent="0.25">
      <c r="B29" t="s">
        <v>31</v>
      </c>
      <c r="C29" t="s">
        <v>20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10000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L29" s="4">
        <f t="shared" si="0"/>
        <v>303.030303030303</v>
      </c>
    </row>
    <row r="30" spans="2:38" x14ac:dyDescent="0.25">
      <c r="B30" t="s">
        <v>32</v>
      </c>
      <c r="C30" t="s">
        <v>21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15000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30000</v>
      </c>
      <c r="AL30" s="4">
        <f t="shared" si="0"/>
        <v>1363.6363636363637</v>
      </c>
    </row>
    <row r="31" spans="2:38" x14ac:dyDescent="0.25">
      <c r="B31" t="s">
        <v>33</v>
      </c>
      <c r="C31" t="s">
        <v>22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2000</v>
      </c>
      <c r="AG31" s="3">
        <v>0</v>
      </c>
      <c r="AH31" s="3">
        <v>0</v>
      </c>
      <c r="AI31" s="3">
        <v>0</v>
      </c>
      <c r="AJ31" s="3">
        <v>0</v>
      </c>
      <c r="AL31" s="4">
        <f t="shared" si="0"/>
        <v>60.606060606060609</v>
      </c>
    </row>
    <row r="32" spans="2:38" x14ac:dyDescent="0.25">
      <c r="B32" t="s">
        <v>34</v>
      </c>
      <c r="C32" t="s">
        <v>23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L32" s="4">
        <f t="shared" si="0"/>
        <v>0</v>
      </c>
    </row>
    <row r="34" spans="2:39" x14ac:dyDescent="0.25">
      <c r="B34" t="s">
        <v>45</v>
      </c>
      <c r="AL34" s="10" t="s">
        <v>61</v>
      </c>
    </row>
    <row r="35" spans="2:39" x14ac:dyDescent="0.25">
      <c r="B35" t="s">
        <v>46</v>
      </c>
      <c r="D35" s="4">
        <f>SUM(D5:D14)</f>
        <v>21001</v>
      </c>
      <c r="E35" s="4">
        <f t="shared" ref="E35:AJ35" si="1">SUM(E5:E14)</f>
        <v>63200</v>
      </c>
      <c r="F35" s="4">
        <f t="shared" si="1"/>
        <v>36329</v>
      </c>
      <c r="G35" s="4">
        <f t="shared" si="1"/>
        <v>23500</v>
      </c>
      <c r="H35" s="4">
        <f t="shared" si="1"/>
        <v>13000</v>
      </c>
      <c r="I35" s="4">
        <f t="shared" si="1"/>
        <v>7000</v>
      </c>
      <c r="J35" s="4">
        <f t="shared" si="1"/>
        <v>33825</v>
      </c>
      <c r="K35" s="4">
        <f t="shared" si="1"/>
        <v>49300</v>
      </c>
      <c r="L35" s="4">
        <f t="shared" si="1"/>
        <v>1800</v>
      </c>
      <c r="M35" s="4">
        <f t="shared" si="1"/>
        <v>228327</v>
      </c>
      <c r="N35" s="4">
        <f t="shared" si="1"/>
        <v>9294</v>
      </c>
      <c r="O35" s="4">
        <f t="shared" si="1"/>
        <v>824000</v>
      </c>
      <c r="P35" s="4">
        <f t="shared" si="1"/>
        <v>97000</v>
      </c>
      <c r="Q35" s="4">
        <f t="shared" si="1"/>
        <v>250000</v>
      </c>
      <c r="R35" s="4">
        <f t="shared" si="1"/>
        <v>9546</v>
      </c>
      <c r="S35" s="4">
        <f t="shared" si="1"/>
        <v>407803</v>
      </c>
      <c r="T35" s="4">
        <f t="shared" si="1"/>
        <v>61620</v>
      </c>
      <c r="U35" s="4">
        <f t="shared" si="1"/>
        <v>14575</v>
      </c>
      <c r="V35" s="4">
        <f t="shared" si="1"/>
        <v>181250</v>
      </c>
      <c r="W35" s="4">
        <f t="shared" si="1"/>
        <v>88706</v>
      </c>
      <c r="X35" s="4">
        <f t="shared" si="1"/>
        <v>0</v>
      </c>
      <c r="Y35" s="4">
        <f t="shared" si="1"/>
        <v>178700</v>
      </c>
      <c r="Z35" s="4">
        <f t="shared" si="1"/>
        <v>2450</v>
      </c>
      <c r="AA35" s="4">
        <f t="shared" si="1"/>
        <v>90670</v>
      </c>
      <c r="AB35" s="4">
        <f t="shared" si="1"/>
        <v>13500</v>
      </c>
      <c r="AC35" s="4">
        <f t="shared" si="1"/>
        <v>12736</v>
      </c>
      <c r="AD35" s="4">
        <f t="shared" si="1"/>
        <v>3750</v>
      </c>
      <c r="AE35" s="4">
        <f t="shared" si="1"/>
        <v>15500</v>
      </c>
      <c r="AF35" s="4">
        <f t="shared" si="1"/>
        <v>107900</v>
      </c>
      <c r="AG35" s="4">
        <f t="shared" si="1"/>
        <v>0</v>
      </c>
      <c r="AH35" s="4">
        <f t="shared" si="1"/>
        <v>5136600</v>
      </c>
      <c r="AI35" s="4">
        <f t="shared" si="1"/>
        <v>24517</v>
      </c>
      <c r="AJ35" s="4">
        <f t="shared" si="1"/>
        <v>293200</v>
      </c>
      <c r="AL35" s="4">
        <f>AVERAGE(D35:AJ35)</f>
        <v>251533.30303030304</v>
      </c>
    </row>
    <row r="36" spans="2:39" x14ac:dyDescent="0.25">
      <c r="B36" t="s">
        <v>84</v>
      </c>
      <c r="D36" s="4">
        <f>SUM(D5:D6)</f>
        <v>4001</v>
      </c>
      <c r="E36" s="4">
        <f t="shared" ref="E36:AJ36" si="2">SUM(E5:E6)</f>
        <v>1200</v>
      </c>
      <c r="F36" s="4">
        <f t="shared" si="2"/>
        <v>2937</v>
      </c>
      <c r="G36" s="4">
        <f t="shared" si="2"/>
        <v>11000</v>
      </c>
      <c r="H36" s="4">
        <f t="shared" si="2"/>
        <v>3000</v>
      </c>
      <c r="I36" s="4">
        <f t="shared" si="2"/>
        <v>2000</v>
      </c>
      <c r="J36" s="4">
        <f t="shared" si="2"/>
        <v>26825</v>
      </c>
      <c r="K36" s="4">
        <f t="shared" si="2"/>
        <v>15000</v>
      </c>
      <c r="L36" s="4">
        <f t="shared" si="2"/>
        <v>200</v>
      </c>
      <c r="M36" s="4">
        <f t="shared" si="2"/>
        <v>16027</v>
      </c>
      <c r="N36" s="4">
        <f t="shared" si="2"/>
        <v>348</v>
      </c>
      <c r="O36" s="4">
        <f t="shared" si="2"/>
        <v>40000</v>
      </c>
      <c r="P36" s="4">
        <f t="shared" si="2"/>
        <v>35000</v>
      </c>
      <c r="Q36" s="4">
        <f t="shared" si="2"/>
        <v>0</v>
      </c>
      <c r="R36" s="4">
        <f t="shared" si="2"/>
        <v>6220</v>
      </c>
      <c r="S36" s="4">
        <f t="shared" si="2"/>
        <v>2</v>
      </c>
      <c r="T36" s="4">
        <f t="shared" si="2"/>
        <v>11120</v>
      </c>
      <c r="U36" s="4">
        <f t="shared" si="2"/>
        <v>5575</v>
      </c>
      <c r="V36" s="4">
        <f t="shared" si="2"/>
        <v>2500</v>
      </c>
      <c r="W36" s="4">
        <f t="shared" si="2"/>
        <v>13705</v>
      </c>
      <c r="X36" s="4">
        <f t="shared" si="2"/>
        <v>0</v>
      </c>
      <c r="Y36" s="4">
        <f t="shared" si="2"/>
        <v>51000</v>
      </c>
      <c r="Z36" s="4">
        <f t="shared" si="2"/>
        <v>1450</v>
      </c>
      <c r="AA36" s="4">
        <f t="shared" si="2"/>
        <v>16270</v>
      </c>
      <c r="AB36" s="4">
        <f t="shared" si="2"/>
        <v>8500</v>
      </c>
      <c r="AC36" s="4">
        <f t="shared" si="2"/>
        <v>2611</v>
      </c>
      <c r="AD36" s="4">
        <f t="shared" si="2"/>
        <v>3750</v>
      </c>
      <c r="AE36" s="4">
        <f t="shared" si="2"/>
        <v>500</v>
      </c>
      <c r="AF36" s="4">
        <f t="shared" si="2"/>
        <v>2900</v>
      </c>
      <c r="AG36" s="4">
        <f t="shared" si="2"/>
        <v>0</v>
      </c>
      <c r="AH36" s="4">
        <f t="shared" si="2"/>
        <v>9100</v>
      </c>
      <c r="AI36" s="4">
        <f t="shared" si="2"/>
        <v>9206</v>
      </c>
      <c r="AJ36" s="4">
        <f t="shared" si="2"/>
        <v>10700</v>
      </c>
      <c r="AL36" s="4">
        <f t="shared" ref="AL36:AL43" si="3">AVERAGE(D36:AJ36)</f>
        <v>9474.1515151515159</v>
      </c>
    </row>
    <row r="37" spans="2:39" x14ac:dyDescent="0.25">
      <c r="B37" t="s">
        <v>47</v>
      </c>
      <c r="D37" s="4">
        <f>SUM(D11:D14)</f>
        <v>17000</v>
      </c>
      <c r="E37" s="4">
        <f t="shared" ref="E37:AJ37" si="4">SUM(E11:E14)</f>
        <v>62000</v>
      </c>
      <c r="F37" s="4">
        <f t="shared" si="4"/>
        <v>19695</v>
      </c>
      <c r="G37" s="4">
        <f t="shared" si="4"/>
        <v>5000</v>
      </c>
      <c r="H37" s="4">
        <f t="shared" si="4"/>
        <v>10000</v>
      </c>
      <c r="I37" s="4">
        <f t="shared" si="4"/>
        <v>5000</v>
      </c>
      <c r="J37" s="4">
        <f t="shared" si="4"/>
        <v>5000</v>
      </c>
      <c r="K37" s="4">
        <f t="shared" si="4"/>
        <v>22300</v>
      </c>
      <c r="L37" s="4">
        <f t="shared" si="4"/>
        <v>1500</v>
      </c>
      <c r="M37" s="4">
        <f t="shared" si="4"/>
        <v>92800</v>
      </c>
      <c r="N37" s="4">
        <f t="shared" si="4"/>
        <v>8820</v>
      </c>
      <c r="O37" s="4">
        <f t="shared" si="4"/>
        <v>710000</v>
      </c>
      <c r="P37" s="4">
        <f t="shared" si="4"/>
        <v>62000</v>
      </c>
      <c r="Q37" s="4">
        <f t="shared" si="4"/>
        <v>250000</v>
      </c>
      <c r="R37" s="4">
        <f t="shared" si="4"/>
        <v>1525</v>
      </c>
      <c r="S37" s="4">
        <f t="shared" si="4"/>
        <v>407001</v>
      </c>
      <c r="T37" s="4">
        <f t="shared" si="4"/>
        <v>25000</v>
      </c>
      <c r="U37" s="4">
        <f t="shared" si="4"/>
        <v>9000</v>
      </c>
      <c r="V37" s="4">
        <f t="shared" si="4"/>
        <v>178750</v>
      </c>
      <c r="W37" s="4">
        <f t="shared" si="4"/>
        <v>75000</v>
      </c>
      <c r="X37" s="4">
        <f t="shared" si="4"/>
        <v>0</v>
      </c>
      <c r="Y37" s="4">
        <f t="shared" si="4"/>
        <v>36400</v>
      </c>
      <c r="Z37" s="4">
        <f t="shared" si="4"/>
        <v>0</v>
      </c>
      <c r="AA37" s="4">
        <f t="shared" si="4"/>
        <v>26500</v>
      </c>
      <c r="AB37" s="4">
        <f t="shared" si="4"/>
        <v>2000</v>
      </c>
      <c r="AC37" s="4">
        <f t="shared" si="4"/>
        <v>1000</v>
      </c>
      <c r="AD37" s="4">
        <f t="shared" si="4"/>
        <v>0</v>
      </c>
      <c r="AE37" s="4">
        <f t="shared" si="4"/>
        <v>15000</v>
      </c>
      <c r="AF37" s="4">
        <f t="shared" si="4"/>
        <v>105000</v>
      </c>
      <c r="AG37" s="4">
        <f t="shared" si="4"/>
        <v>0</v>
      </c>
      <c r="AH37" s="4">
        <f t="shared" si="4"/>
        <v>5125000</v>
      </c>
      <c r="AI37" s="4">
        <f t="shared" si="4"/>
        <v>15311</v>
      </c>
      <c r="AJ37" s="4">
        <f t="shared" si="4"/>
        <v>260000</v>
      </c>
      <c r="AL37" s="4">
        <f t="shared" si="3"/>
        <v>228897.0303030303</v>
      </c>
      <c r="AM37" s="4">
        <f>AL37+AL36</f>
        <v>238371.18181818182</v>
      </c>
    </row>
    <row r="38" spans="2:39" x14ac:dyDescent="0.25">
      <c r="B38" t="s">
        <v>85</v>
      </c>
      <c r="D38" s="4">
        <f>SUM(D7:D10)</f>
        <v>0</v>
      </c>
      <c r="E38" s="4">
        <f t="shared" ref="E38:AJ38" si="5">SUM(E7:E10)</f>
        <v>0</v>
      </c>
      <c r="F38" s="4">
        <f t="shared" si="5"/>
        <v>13697</v>
      </c>
      <c r="G38" s="4">
        <f t="shared" si="5"/>
        <v>7500</v>
      </c>
      <c r="H38" s="4">
        <f t="shared" si="5"/>
        <v>0</v>
      </c>
      <c r="I38" s="4">
        <f t="shared" si="5"/>
        <v>0</v>
      </c>
      <c r="J38" s="4">
        <f t="shared" si="5"/>
        <v>2000</v>
      </c>
      <c r="K38" s="4">
        <f t="shared" si="5"/>
        <v>12000</v>
      </c>
      <c r="L38" s="4">
        <f t="shared" si="5"/>
        <v>100</v>
      </c>
      <c r="M38" s="4">
        <f t="shared" si="5"/>
        <v>119500</v>
      </c>
      <c r="N38" s="4">
        <f t="shared" si="5"/>
        <v>126</v>
      </c>
      <c r="O38" s="4">
        <f t="shared" si="5"/>
        <v>74000</v>
      </c>
      <c r="P38" s="4">
        <f t="shared" si="5"/>
        <v>0</v>
      </c>
      <c r="Q38" s="4">
        <f t="shared" si="5"/>
        <v>0</v>
      </c>
      <c r="R38" s="4">
        <f t="shared" si="5"/>
        <v>1801</v>
      </c>
      <c r="S38" s="4">
        <f t="shared" si="5"/>
        <v>800</v>
      </c>
      <c r="T38" s="4">
        <f t="shared" si="5"/>
        <v>25500</v>
      </c>
      <c r="U38" s="4">
        <f t="shared" si="5"/>
        <v>0</v>
      </c>
      <c r="V38" s="4">
        <f t="shared" si="5"/>
        <v>0</v>
      </c>
      <c r="W38" s="4">
        <f t="shared" si="5"/>
        <v>1</v>
      </c>
      <c r="X38" s="4">
        <f t="shared" si="5"/>
        <v>0</v>
      </c>
      <c r="Y38" s="4">
        <f t="shared" si="5"/>
        <v>91300</v>
      </c>
      <c r="Z38" s="4">
        <f t="shared" si="5"/>
        <v>1000</v>
      </c>
      <c r="AA38" s="4">
        <f t="shared" si="5"/>
        <v>47900</v>
      </c>
      <c r="AB38" s="4">
        <f t="shared" si="5"/>
        <v>3000</v>
      </c>
      <c r="AC38" s="4">
        <f t="shared" si="5"/>
        <v>9125</v>
      </c>
      <c r="AD38" s="4">
        <f t="shared" si="5"/>
        <v>0</v>
      </c>
      <c r="AE38" s="4">
        <f t="shared" si="5"/>
        <v>0</v>
      </c>
      <c r="AF38" s="4">
        <f t="shared" si="5"/>
        <v>0</v>
      </c>
      <c r="AG38" s="4">
        <f t="shared" si="5"/>
        <v>0</v>
      </c>
      <c r="AH38" s="4">
        <f t="shared" si="5"/>
        <v>2500</v>
      </c>
      <c r="AI38" s="4">
        <f t="shared" si="5"/>
        <v>0</v>
      </c>
      <c r="AJ38" s="4">
        <f t="shared" si="5"/>
        <v>22500</v>
      </c>
      <c r="AL38" s="4">
        <f t="shared" si="3"/>
        <v>13162.121212121212</v>
      </c>
      <c r="AM38" s="4">
        <f>AL38+AM37</f>
        <v>251533.30303030304</v>
      </c>
    </row>
    <row r="40" spans="2:39" x14ac:dyDescent="0.25">
      <c r="B40" t="s">
        <v>48</v>
      </c>
      <c r="D40" s="4">
        <f>SUM(D17:D32)</f>
        <v>26000</v>
      </c>
      <c r="E40" s="4">
        <f t="shared" ref="E40:AJ40" si="6">SUM(E17:E32)</f>
        <v>8001</v>
      </c>
      <c r="F40" s="4">
        <f t="shared" si="6"/>
        <v>16602</v>
      </c>
      <c r="G40" s="4">
        <f t="shared" si="6"/>
        <v>10000</v>
      </c>
      <c r="H40" s="4">
        <f t="shared" si="6"/>
        <v>30000</v>
      </c>
      <c r="I40" s="4">
        <f t="shared" si="6"/>
        <v>5000</v>
      </c>
      <c r="J40" s="4">
        <f t="shared" si="6"/>
        <v>2000</v>
      </c>
      <c r="K40" s="4">
        <f t="shared" si="6"/>
        <v>590</v>
      </c>
      <c r="L40" s="4">
        <f t="shared" si="6"/>
        <v>0</v>
      </c>
      <c r="M40" s="4">
        <f t="shared" si="6"/>
        <v>48478</v>
      </c>
      <c r="N40" s="4">
        <f t="shared" si="6"/>
        <v>3720</v>
      </c>
      <c r="O40" s="4">
        <f t="shared" si="6"/>
        <v>44000</v>
      </c>
      <c r="P40" s="4">
        <f t="shared" si="6"/>
        <v>103000</v>
      </c>
      <c r="Q40" s="4">
        <f t="shared" si="6"/>
        <v>35000</v>
      </c>
      <c r="R40" s="4">
        <f t="shared" si="6"/>
        <v>6300</v>
      </c>
      <c r="S40" s="4">
        <f t="shared" si="6"/>
        <v>20500</v>
      </c>
      <c r="T40" s="4">
        <f t="shared" si="6"/>
        <v>16750</v>
      </c>
      <c r="U40" s="4">
        <f t="shared" si="6"/>
        <v>0</v>
      </c>
      <c r="V40" s="4">
        <f t="shared" si="6"/>
        <v>12500</v>
      </c>
      <c r="W40" s="4">
        <f t="shared" si="6"/>
        <v>9000</v>
      </c>
      <c r="X40" s="4">
        <f t="shared" si="6"/>
        <v>0</v>
      </c>
      <c r="Y40" s="4">
        <f t="shared" si="6"/>
        <v>9200</v>
      </c>
      <c r="Z40" s="4">
        <f t="shared" si="6"/>
        <v>10300</v>
      </c>
      <c r="AA40" s="4">
        <f t="shared" si="6"/>
        <v>13650</v>
      </c>
      <c r="AB40" s="4">
        <f t="shared" si="6"/>
        <v>10740</v>
      </c>
      <c r="AC40" s="4">
        <f t="shared" si="6"/>
        <v>600</v>
      </c>
      <c r="AD40" s="4">
        <f t="shared" si="6"/>
        <v>0</v>
      </c>
      <c r="AE40" s="4">
        <f t="shared" si="6"/>
        <v>42000</v>
      </c>
      <c r="AF40" s="4">
        <f t="shared" si="6"/>
        <v>82000</v>
      </c>
      <c r="AG40" s="4">
        <f t="shared" si="6"/>
        <v>0</v>
      </c>
      <c r="AH40" s="4">
        <f t="shared" si="6"/>
        <v>40000</v>
      </c>
      <c r="AI40" s="4">
        <f t="shared" si="6"/>
        <v>0</v>
      </c>
      <c r="AJ40" s="4">
        <f t="shared" si="6"/>
        <v>731500</v>
      </c>
      <c r="AL40" s="4">
        <f t="shared" si="3"/>
        <v>40528.21212121212</v>
      </c>
    </row>
    <row r="41" spans="2:39" x14ac:dyDescent="0.25">
      <c r="B41" t="s">
        <v>49</v>
      </c>
      <c r="D41" s="4">
        <f>SUM(D17:D22)</f>
        <v>3000</v>
      </c>
      <c r="E41" s="4">
        <f t="shared" ref="E41:AJ41" si="7">SUM(E17:E22)</f>
        <v>2000</v>
      </c>
      <c r="F41" s="4">
        <f t="shared" si="7"/>
        <v>4382</v>
      </c>
      <c r="G41" s="4">
        <f t="shared" si="7"/>
        <v>10000</v>
      </c>
      <c r="H41" s="4">
        <f t="shared" si="7"/>
        <v>10000</v>
      </c>
      <c r="I41" s="4">
        <f t="shared" si="7"/>
        <v>5000</v>
      </c>
      <c r="J41" s="4">
        <f t="shared" si="7"/>
        <v>2000</v>
      </c>
      <c r="K41" s="4">
        <f t="shared" si="7"/>
        <v>70</v>
      </c>
      <c r="L41" s="4">
        <f t="shared" si="7"/>
        <v>0</v>
      </c>
      <c r="M41" s="4">
        <f t="shared" si="7"/>
        <v>44978</v>
      </c>
      <c r="N41" s="4">
        <f t="shared" si="7"/>
        <v>3720</v>
      </c>
      <c r="O41" s="4">
        <f t="shared" si="7"/>
        <v>44000</v>
      </c>
      <c r="P41" s="4">
        <f t="shared" si="7"/>
        <v>78000</v>
      </c>
      <c r="Q41" s="4">
        <f t="shared" si="7"/>
        <v>0</v>
      </c>
      <c r="R41" s="4">
        <f t="shared" si="7"/>
        <v>6300</v>
      </c>
      <c r="S41" s="4">
        <f t="shared" si="7"/>
        <v>20000</v>
      </c>
      <c r="T41" s="4">
        <f t="shared" si="7"/>
        <v>500</v>
      </c>
      <c r="U41" s="4">
        <f t="shared" si="7"/>
        <v>0</v>
      </c>
      <c r="V41" s="4">
        <f t="shared" si="7"/>
        <v>6875</v>
      </c>
      <c r="W41" s="4">
        <f t="shared" si="7"/>
        <v>0</v>
      </c>
      <c r="X41" s="4">
        <f t="shared" si="7"/>
        <v>0</v>
      </c>
      <c r="Y41" s="4">
        <f t="shared" si="7"/>
        <v>6200</v>
      </c>
      <c r="Z41" s="4">
        <f t="shared" si="7"/>
        <v>10300</v>
      </c>
      <c r="AA41" s="4">
        <f t="shared" si="7"/>
        <v>13650</v>
      </c>
      <c r="AB41" s="4">
        <f t="shared" si="7"/>
        <v>5000</v>
      </c>
      <c r="AC41" s="4">
        <f t="shared" si="7"/>
        <v>500</v>
      </c>
      <c r="AD41" s="4">
        <f t="shared" si="7"/>
        <v>0</v>
      </c>
      <c r="AE41" s="4">
        <f t="shared" si="7"/>
        <v>42000</v>
      </c>
      <c r="AF41" s="4">
        <f t="shared" si="7"/>
        <v>35000</v>
      </c>
      <c r="AG41" s="4">
        <f t="shared" si="7"/>
        <v>0</v>
      </c>
      <c r="AH41" s="4">
        <f t="shared" si="7"/>
        <v>20000</v>
      </c>
      <c r="AI41" s="4">
        <f t="shared" si="7"/>
        <v>0</v>
      </c>
      <c r="AJ41" s="4">
        <f t="shared" si="7"/>
        <v>616500</v>
      </c>
      <c r="AL41" s="4">
        <f t="shared" si="3"/>
        <v>29999.242424242424</v>
      </c>
    </row>
    <row r="42" spans="2:39" x14ac:dyDescent="0.25">
      <c r="B42" t="s">
        <v>50</v>
      </c>
      <c r="D42" s="4">
        <f>SUM(D23:D26)</f>
        <v>23000</v>
      </c>
      <c r="E42" s="4">
        <f t="shared" ref="E42:AJ42" si="8">SUM(E23:E26)</f>
        <v>6000</v>
      </c>
      <c r="F42" s="4">
        <f t="shared" si="8"/>
        <v>12220</v>
      </c>
      <c r="G42" s="4">
        <f t="shared" si="8"/>
        <v>0</v>
      </c>
      <c r="H42" s="4">
        <f t="shared" si="8"/>
        <v>10000</v>
      </c>
      <c r="I42" s="4">
        <f t="shared" si="8"/>
        <v>0</v>
      </c>
      <c r="J42" s="4">
        <f t="shared" si="8"/>
        <v>0</v>
      </c>
      <c r="K42" s="4">
        <f t="shared" si="8"/>
        <v>400</v>
      </c>
      <c r="L42" s="4">
        <f t="shared" si="8"/>
        <v>0</v>
      </c>
      <c r="M42" s="4">
        <f t="shared" si="8"/>
        <v>3500</v>
      </c>
      <c r="N42" s="4">
        <f t="shared" si="8"/>
        <v>0</v>
      </c>
      <c r="O42" s="4">
        <f t="shared" si="8"/>
        <v>0</v>
      </c>
      <c r="P42" s="4">
        <f t="shared" si="8"/>
        <v>25000</v>
      </c>
      <c r="Q42" s="4">
        <f t="shared" si="8"/>
        <v>5000</v>
      </c>
      <c r="R42" s="4">
        <f t="shared" si="8"/>
        <v>0</v>
      </c>
      <c r="S42" s="4">
        <f t="shared" si="8"/>
        <v>500</v>
      </c>
      <c r="T42" s="4">
        <f t="shared" si="8"/>
        <v>1250</v>
      </c>
      <c r="U42" s="4">
        <f t="shared" si="8"/>
        <v>0</v>
      </c>
      <c r="V42" s="4">
        <f t="shared" si="8"/>
        <v>5625</v>
      </c>
      <c r="W42" s="4">
        <f t="shared" si="8"/>
        <v>9000</v>
      </c>
      <c r="X42" s="4">
        <f t="shared" si="8"/>
        <v>0</v>
      </c>
      <c r="Y42" s="4">
        <f t="shared" si="8"/>
        <v>3000</v>
      </c>
      <c r="Z42" s="4">
        <f t="shared" si="8"/>
        <v>0</v>
      </c>
      <c r="AA42" s="4">
        <f t="shared" si="8"/>
        <v>0</v>
      </c>
      <c r="AB42" s="4">
        <f t="shared" si="8"/>
        <v>4100</v>
      </c>
      <c r="AC42" s="4">
        <f t="shared" si="8"/>
        <v>100</v>
      </c>
      <c r="AD42" s="4">
        <f t="shared" si="8"/>
        <v>0</v>
      </c>
      <c r="AE42" s="4">
        <f t="shared" si="8"/>
        <v>0</v>
      </c>
      <c r="AF42" s="4">
        <f t="shared" si="8"/>
        <v>35000</v>
      </c>
      <c r="AG42" s="4">
        <f t="shared" si="8"/>
        <v>0</v>
      </c>
      <c r="AH42" s="4">
        <f t="shared" si="8"/>
        <v>20000</v>
      </c>
      <c r="AI42" s="4">
        <f t="shared" si="8"/>
        <v>0</v>
      </c>
      <c r="AJ42" s="4">
        <f t="shared" si="8"/>
        <v>85000</v>
      </c>
      <c r="AL42" s="4">
        <f t="shared" si="3"/>
        <v>7536.212121212121</v>
      </c>
    </row>
    <row r="43" spans="2:39" x14ac:dyDescent="0.25">
      <c r="B43" t="s">
        <v>51</v>
      </c>
      <c r="D43" s="4">
        <f>SUM(D27:D32)</f>
        <v>0</v>
      </c>
      <c r="E43" s="4">
        <f t="shared" ref="E43:AJ43" si="9">SUM(E27:E32)</f>
        <v>1</v>
      </c>
      <c r="F43" s="4">
        <f t="shared" si="9"/>
        <v>0</v>
      </c>
      <c r="G43" s="4">
        <f t="shared" si="9"/>
        <v>0</v>
      </c>
      <c r="H43" s="4">
        <f t="shared" si="9"/>
        <v>10000</v>
      </c>
      <c r="I43" s="4">
        <f t="shared" si="9"/>
        <v>0</v>
      </c>
      <c r="J43" s="4">
        <f t="shared" si="9"/>
        <v>0</v>
      </c>
      <c r="K43" s="4">
        <f t="shared" si="9"/>
        <v>120</v>
      </c>
      <c r="L43" s="4">
        <f t="shared" si="9"/>
        <v>0</v>
      </c>
      <c r="M43" s="4">
        <f t="shared" si="9"/>
        <v>0</v>
      </c>
      <c r="N43" s="4">
        <f t="shared" si="9"/>
        <v>0</v>
      </c>
      <c r="O43" s="4">
        <f t="shared" si="9"/>
        <v>0</v>
      </c>
      <c r="P43" s="4">
        <f t="shared" si="9"/>
        <v>0</v>
      </c>
      <c r="Q43" s="4">
        <f t="shared" si="9"/>
        <v>30000</v>
      </c>
      <c r="R43" s="4">
        <f t="shared" si="9"/>
        <v>0</v>
      </c>
      <c r="S43" s="4">
        <f t="shared" si="9"/>
        <v>0</v>
      </c>
      <c r="T43" s="4">
        <f t="shared" si="9"/>
        <v>15000</v>
      </c>
      <c r="U43" s="4">
        <f t="shared" si="9"/>
        <v>0</v>
      </c>
      <c r="V43" s="4">
        <f t="shared" si="9"/>
        <v>0</v>
      </c>
      <c r="W43" s="4">
        <f t="shared" si="9"/>
        <v>0</v>
      </c>
      <c r="X43" s="4">
        <f t="shared" si="9"/>
        <v>0</v>
      </c>
      <c r="Y43" s="4">
        <f t="shared" si="9"/>
        <v>0</v>
      </c>
      <c r="Z43" s="4">
        <f t="shared" si="9"/>
        <v>0</v>
      </c>
      <c r="AA43" s="4">
        <f t="shared" si="9"/>
        <v>0</v>
      </c>
      <c r="AB43" s="4">
        <f t="shared" si="9"/>
        <v>1640</v>
      </c>
      <c r="AC43" s="4">
        <f t="shared" si="9"/>
        <v>0</v>
      </c>
      <c r="AD43" s="4">
        <f t="shared" si="9"/>
        <v>0</v>
      </c>
      <c r="AE43" s="4">
        <f t="shared" si="9"/>
        <v>0</v>
      </c>
      <c r="AF43" s="4">
        <f t="shared" si="9"/>
        <v>12000</v>
      </c>
      <c r="AG43" s="4">
        <f t="shared" si="9"/>
        <v>0</v>
      </c>
      <c r="AH43" s="4">
        <f t="shared" si="9"/>
        <v>0</v>
      </c>
      <c r="AI43" s="4">
        <f t="shared" si="9"/>
        <v>0</v>
      </c>
      <c r="AJ43" s="4">
        <f t="shared" si="9"/>
        <v>30000</v>
      </c>
      <c r="AL43" s="4">
        <f t="shared" si="3"/>
        <v>2992.757575757576</v>
      </c>
    </row>
    <row r="46" spans="2:39" x14ac:dyDescent="0.25">
      <c r="B46" t="s">
        <v>52</v>
      </c>
      <c r="D46" s="4">
        <f>D35+D40</f>
        <v>47001</v>
      </c>
      <c r="E46" s="4">
        <f t="shared" ref="E46:AJ46" si="10">E35+E40</f>
        <v>71201</v>
      </c>
      <c r="F46" s="4">
        <f t="shared" si="10"/>
        <v>52931</v>
      </c>
      <c r="G46" s="4">
        <f t="shared" si="10"/>
        <v>33500</v>
      </c>
      <c r="H46" s="4">
        <f t="shared" si="10"/>
        <v>43000</v>
      </c>
      <c r="I46" s="4">
        <f t="shared" si="10"/>
        <v>12000</v>
      </c>
      <c r="J46" s="4">
        <f t="shared" si="10"/>
        <v>35825</v>
      </c>
      <c r="K46" s="4">
        <f t="shared" si="10"/>
        <v>49890</v>
      </c>
      <c r="L46" s="4">
        <f t="shared" si="10"/>
        <v>1800</v>
      </c>
      <c r="M46" s="4">
        <f t="shared" si="10"/>
        <v>276805</v>
      </c>
      <c r="N46" s="4">
        <f t="shared" si="10"/>
        <v>13014</v>
      </c>
      <c r="O46" s="4">
        <f t="shared" si="10"/>
        <v>868000</v>
      </c>
      <c r="P46" s="4">
        <f t="shared" si="10"/>
        <v>200000</v>
      </c>
      <c r="Q46" s="4">
        <f t="shared" si="10"/>
        <v>285000</v>
      </c>
      <c r="R46" s="4">
        <f t="shared" si="10"/>
        <v>15846</v>
      </c>
      <c r="S46" s="4">
        <f t="shared" si="10"/>
        <v>428303</v>
      </c>
      <c r="T46" s="4">
        <f t="shared" si="10"/>
        <v>78370</v>
      </c>
      <c r="U46" s="4">
        <f t="shared" si="10"/>
        <v>14575</v>
      </c>
      <c r="V46" s="4">
        <f t="shared" si="10"/>
        <v>193750</v>
      </c>
      <c r="W46" s="4">
        <f t="shared" si="10"/>
        <v>97706</v>
      </c>
      <c r="X46" s="4">
        <f t="shared" si="10"/>
        <v>0</v>
      </c>
      <c r="Y46" s="4">
        <f t="shared" si="10"/>
        <v>187900</v>
      </c>
      <c r="Z46" s="4">
        <f t="shared" si="10"/>
        <v>12750</v>
      </c>
      <c r="AA46" s="4">
        <f t="shared" si="10"/>
        <v>104320</v>
      </c>
      <c r="AB46" s="4">
        <f t="shared" si="10"/>
        <v>24240</v>
      </c>
      <c r="AC46" s="4">
        <f t="shared" si="10"/>
        <v>13336</v>
      </c>
      <c r="AD46" s="4">
        <f t="shared" si="10"/>
        <v>3750</v>
      </c>
      <c r="AE46" s="4">
        <f t="shared" si="10"/>
        <v>57500</v>
      </c>
      <c r="AF46" s="4">
        <f t="shared" si="10"/>
        <v>189900</v>
      </c>
      <c r="AG46" s="4">
        <f t="shared" si="10"/>
        <v>0</v>
      </c>
      <c r="AH46" s="4">
        <f t="shared" si="10"/>
        <v>5176600</v>
      </c>
      <c r="AI46" s="4">
        <f t="shared" si="10"/>
        <v>24517</v>
      </c>
      <c r="AJ46" s="4">
        <f t="shared" si="10"/>
        <v>1024700</v>
      </c>
      <c r="AL46" s="4">
        <f t="shared" ref="AL46" si="11">AVERAGE(D46:AJ46)</f>
        <v>292061.51515151514</v>
      </c>
    </row>
    <row r="48" spans="2:39" x14ac:dyDescent="0.25">
      <c r="B48" s="3" t="str">
        <f>B36</f>
        <v>TCH related general</v>
      </c>
      <c r="C48" s="3">
        <f t="shared" ref="C48:AJ48" si="12">C36</f>
        <v>0</v>
      </c>
      <c r="D48" s="3">
        <f t="shared" si="12"/>
        <v>4001</v>
      </c>
      <c r="E48" s="3">
        <f t="shared" si="12"/>
        <v>1200</v>
      </c>
      <c r="F48" s="3">
        <f t="shared" si="12"/>
        <v>2937</v>
      </c>
      <c r="G48" s="3">
        <f t="shared" si="12"/>
        <v>11000</v>
      </c>
      <c r="H48" s="3">
        <f t="shared" si="12"/>
        <v>3000</v>
      </c>
      <c r="I48" s="3">
        <f t="shared" si="12"/>
        <v>2000</v>
      </c>
      <c r="J48" s="3">
        <f t="shared" si="12"/>
        <v>26825</v>
      </c>
      <c r="K48" s="3">
        <f t="shared" si="12"/>
        <v>15000</v>
      </c>
      <c r="L48" s="3">
        <f t="shared" si="12"/>
        <v>200</v>
      </c>
      <c r="M48" s="3">
        <f t="shared" si="12"/>
        <v>16027</v>
      </c>
      <c r="N48" s="3">
        <f t="shared" si="12"/>
        <v>348</v>
      </c>
      <c r="O48" s="3">
        <f t="shared" si="12"/>
        <v>40000</v>
      </c>
      <c r="P48" s="3">
        <f t="shared" si="12"/>
        <v>35000</v>
      </c>
      <c r="Q48" s="3">
        <f t="shared" si="12"/>
        <v>0</v>
      </c>
      <c r="R48" s="3">
        <f t="shared" si="12"/>
        <v>6220</v>
      </c>
      <c r="S48" s="3">
        <f t="shared" si="12"/>
        <v>2</v>
      </c>
      <c r="T48" s="3">
        <f t="shared" si="12"/>
        <v>11120</v>
      </c>
      <c r="U48" s="3">
        <f t="shared" si="12"/>
        <v>5575</v>
      </c>
      <c r="V48" s="3">
        <f t="shared" si="12"/>
        <v>2500</v>
      </c>
      <c r="W48" s="3">
        <f t="shared" si="12"/>
        <v>13705</v>
      </c>
      <c r="X48" s="3">
        <f t="shared" si="12"/>
        <v>0</v>
      </c>
      <c r="Y48" s="3">
        <f t="shared" si="12"/>
        <v>51000</v>
      </c>
      <c r="Z48" s="3">
        <f t="shared" si="12"/>
        <v>1450</v>
      </c>
      <c r="AA48" s="3">
        <f t="shared" si="12"/>
        <v>16270</v>
      </c>
      <c r="AB48" s="3">
        <f t="shared" si="12"/>
        <v>8500</v>
      </c>
      <c r="AC48" s="3">
        <f t="shared" si="12"/>
        <v>2611</v>
      </c>
      <c r="AD48" s="3">
        <f t="shared" si="12"/>
        <v>3750</v>
      </c>
      <c r="AE48" s="3">
        <f t="shared" si="12"/>
        <v>500</v>
      </c>
      <c r="AF48" s="3">
        <f t="shared" si="12"/>
        <v>2900</v>
      </c>
      <c r="AG48" s="3">
        <f t="shared" si="12"/>
        <v>0</v>
      </c>
      <c r="AH48" s="3">
        <f t="shared" si="12"/>
        <v>9100</v>
      </c>
      <c r="AI48" s="3">
        <f t="shared" si="12"/>
        <v>9206</v>
      </c>
      <c r="AJ48" s="3">
        <f t="shared" si="12"/>
        <v>10700</v>
      </c>
      <c r="AK48" s="3"/>
      <c r="AL48" s="4">
        <f t="shared" ref="AL48:AL54" si="13">AVERAGE(D48:AJ48)</f>
        <v>9474.1515151515159</v>
      </c>
    </row>
    <row r="49" spans="2:39" x14ac:dyDescent="0.25">
      <c r="B49" s="11" t="s">
        <v>62</v>
      </c>
      <c r="C49" s="11"/>
      <c r="D49" s="4">
        <f>SUM(D5:D6)</f>
        <v>4001</v>
      </c>
      <c r="E49" s="4">
        <f t="shared" ref="E49:AJ49" si="14">SUM(E5:E6)</f>
        <v>1200</v>
      </c>
      <c r="F49" s="4">
        <f t="shared" si="14"/>
        <v>2937</v>
      </c>
      <c r="G49" s="4">
        <f t="shared" si="14"/>
        <v>11000</v>
      </c>
      <c r="H49" s="4">
        <f t="shared" si="14"/>
        <v>3000</v>
      </c>
      <c r="I49" s="4">
        <f t="shared" si="14"/>
        <v>2000</v>
      </c>
      <c r="J49" s="4">
        <f t="shared" si="14"/>
        <v>26825</v>
      </c>
      <c r="K49" s="4">
        <f t="shared" si="14"/>
        <v>15000</v>
      </c>
      <c r="L49" s="4">
        <f t="shared" si="14"/>
        <v>200</v>
      </c>
      <c r="M49" s="4">
        <f t="shared" si="14"/>
        <v>16027</v>
      </c>
      <c r="N49" s="4">
        <f t="shared" si="14"/>
        <v>348</v>
      </c>
      <c r="O49" s="4">
        <f t="shared" si="14"/>
        <v>40000</v>
      </c>
      <c r="P49" s="4">
        <f t="shared" si="14"/>
        <v>35000</v>
      </c>
      <c r="Q49" s="4">
        <f t="shared" si="14"/>
        <v>0</v>
      </c>
      <c r="R49" s="4">
        <f t="shared" si="14"/>
        <v>6220</v>
      </c>
      <c r="S49" s="4">
        <f t="shared" si="14"/>
        <v>2</v>
      </c>
      <c r="T49" s="4">
        <f t="shared" si="14"/>
        <v>11120</v>
      </c>
      <c r="U49" s="4">
        <f t="shared" si="14"/>
        <v>5575</v>
      </c>
      <c r="V49" s="4">
        <f t="shared" si="14"/>
        <v>2500</v>
      </c>
      <c r="W49" s="4">
        <f t="shared" si="14"/>
        <v>13705</v>
      </c>
      <c r="X49" s="4">
        <f t="shared" si="14"/>
        <v>0</v>
      </c>
      <c r="Y49" s="4">
        <f t="shared" si="14"/>
        <v>51000</v>
      </c>
      <c r="Z49" s="4">
        <f t="shared" si="14"/>
        <v>1450</v>
      </c>
      <c r="AA49" s="4">
        <f t="shared" si="14"/>
        <v>16270</v>
      </c>
      <c r="AB49" s="4">
        <f t="shared" si="14"/>
        <v>8500</v>
      </c>
      <c r="AC49" s="4">
        <f t="shared" si="14"/>
        <v>2611</v>
      </c>
      <c r="AD49" s="4">
        <f t="shared" si="14"/>
        <v>3750</v>
      </c>
      <c r="AE49" s="4">
        <f t="shared" si="14"/>
        <v>500</v>
      </c>
      <c r="AF49" s="4">
        <f t="shared" si="14"/>
        <v>2900</v>
      </c>
      <c r="AG49" s="4">
        <f t="shared" si="14"/>
        <v>0</v>
      </c>
      <c r="AH49" s="4">
        <f t="shared" si="14"/>
        <v>9100</v>
      </c>
      <c r="AI49" s="4">
        <f t="shared" si="14"/>
        <v>9206</v>
      </c>
      <c r="AJ49" s="4">
        <f t="shared" si="14"/>
        <v>10700</v>
      </c>
      <c r="AL49" s="4">
        <f t="shared" si="13"/>
        <v>9474.1515151515159</v>
      </c>
      <c r="AM49" s="4"/>
    </row>
    <row r="50" spans="2:39" x14ac:dyDescent="0.25">
      <c r="B50" s="11" t="s">
        <v>63</v>
      </c>
      <c r="C50" s="11"/>
      <c r="D50" s="4">
        <f>SUM(D7:D10)</f>
        <v>0</v>
      </c>
      <c r="E50" s="4">
        <f t="shared" ref="E50:AJ50" si="15">SUM(E7:E10)</f>
        <v>0</v>
      </c>
      <c r="F50" s="4">
        <f t="shared" si="15"/>
        <v>13697</v>
      </c>
      <c r="G50" s="4">
        <f t="shared" si="15"/>
        <v>7500</v>
      </c>
      <c r="H50" s="4">
        <f t="shared" si="15"/>
        <v>0</v>
      </c>
      <c r="I50" s="4">
        <f t="shared" si="15"/>
        <v>0</v>
      </c>
      <c r="J50" s="4">
        <f t="shared" si="15"/>
        <v>2000</v>
      </c>
      <c r="K50" s="4">
        <f t="shared" si="15"/>
        <v>12000</v>
      </c>
      <c r="L50" s="4">
        <f t="shared" si="15"/>
        <v>100</v>
      </c>
      <c r="M50" s="4">
        <f t="shared" si="15"/>
        <v>119500</v>
      </c>
      <c r="N50" s="4">
        <f t="shared" si="15"/>
        <v>126</v>
      </c>
      <c r="O50" s="4">
        <f t="shared" si="15"/>
        <v>74000</v>
      </c>
      <c r="P50" s="4">
        <f t="shared" si="15"/>
        <v>0</v>
      </c>
      <c r="Q50" s="4">
        <f t="shared" si="15"/>
        <v>0</v>
      </c>
      <c r="R50" s="4">
        <f t="shared" si="15"/>
        <v>1801</v>
      </c>
      <c r="S50" s="4">
        <f t="shared" si="15"/>
        <v>800</v>
      </c>
      <c r="T50" s="4">
        <f t="shared" si="15"/>
        <v>25500</v>
      </c>
      <c r="U50" s="4">
        <f t="shared" si="15"/>
        <v>0</v>
      </c>
      <c r="V50" s="4">
        <f t="shared" si="15"/>
        <v>0</v>
      </c>
      <c r="W50" s="4">
        <f t="shared" si="15"/>
        <v>1</v>
      </c>
      <c r="X50" s="4">
        <f t="shared" si="15"/>
        <v>0</v>
      </c>
      <c r="Y50" s="4">
        <f t="shared" si="15"/>
        <v>91300</v>
      </c>
      <c r="Z50" s="4">
        <f t="shared" si="15"/>
        <v>1000</v>
      </c>
      <c r="AA50" s="4">
        <f t="shared" si="15"/>
        <v>47900</v>
      </c>
      <c r="AB50" s="4">
        <f t="shared" si="15"/>
        <v>3000</v>
      </c>
      <c r="AC50" s="4">
        <f t="shared" si="15"/>
        <v>9125</v>
      </c>
      <c r="AD50" s="4">
        <f t="shared" si="15"/>
        <v>0</v>
      </c>
      <c r="AE50" s="4">
        <f t="shared" si="15"/>
        <v>0</v>
      </c>
      <c r="AF50" s="4">
        <f t="shared" si="15"/>
        <v>0</v>
      </c>
      <c r="AG50" s="4">
        <f t="shared" si="15"/>
        <v>0</v>
      </c>
      <c r="AH50" s="4">
        <f t="shared" si="15"/>
        <v>2500</v>
      </c>
      <c r="AI50" s="4">
        <f t="shared" si="15"/>
        <v>0</v>
      </c>
      <c r="AJ50" s="4">
        <f t="shared" si="15"/>
        <v>22500</v>
      </c>
      <c r="AL50" s="4">
        <f t="shared" si="13"/>
        <v>13162.121212121212</v>
      </c>
    </row>
    <row r="51" spans="2:39" x14ac:dyDescent="0.25">
      <c r="B51" t="str">
        <f>B7</f>
        <v>Claim notice Investigations</v>
      </c>
      <c r="C51" t="str">
        <f>C7</f>
        <v>820/1</v>
      </c>
      <c r="D51" s="4">
        <f>D7</f>
        <v>0</v>
      </c>
      <c r="E51" s="4">
        <f t="shared" ref="E51:AJ54" si="16">E7</f>
        <v>0</v>
      </c>
      <c r="F51" s="4">
        <f t="shared" si="16"/>
        <v>6371</v>
      </c>
      <c r="G51" s="4">
        <f t="shared" si="16"/>
        <v>5000</v>
      </c>
      <c r="H51" s="4">
        <f t="shared" si="16"/>
        <v>0</v>
      </c>
      <c r="I51" s="4">
        <f t="shared" si="16"/>
        <v>0</v>
      </c>
      <c r="J51" s="4">
        <f t="shared" si="16"/>
        <v>0</v>
      </c>
      <c r="K51" s="4">
        <f t="shared" si="16"/>
        <v>12000</v>
      </c>
      <c r="L51" s="4">
        <f t="shared" si="16"/>
        <v>100</v>
      </c>
      <c r="M51" s="4">
        <f t="shared" si="16"/>
        <v>60500</v>
      </c>
      <c r="N51" s="4">
        <f t="shared" si="16"/>
        <v>126</v>
      </c>
      <c r="O51" s="4">
        <f t="shared" si="16"/>
        <v>30000</v>
      </c>
      <c r="P51" s="4">
        <f t="shared" si="16"/>
        <v>0</v>
      </c>
      <c r="Q51" s="4">
        <f t="shared" si="16"/>
        <v>0</v>
      </c>
      <c r="R51" s="4">
        <f t="shared" si="16"/>
        <v>800</v>
      </c>
      <c r="S51" s="4">
        <f t="shared" si="16"/>
        <v>800</v>
      </c>
      <c r="T51" s="4">
        <f t="shared" si="16"/>
        <v>25000</v>
      </c>
      <c r="U51" s="4">
        <f t="shared" si="16"/>
        <v>0</v>
      </c>
      <c r="V51" s="4">
        <f t="shared" si="16"/>
        <v>0</v>
      </c>
      <c r="W51" s="4">
        <f t="shared" si="16"/>
        <v>1</v>
      </c>
      <c r="X51" s="4">
        <f t="shared" si="16"/>
        <v>0</v>
      </c>
      <c r="Y51" s="4">
        <f t="shared" si="16"/>
        <v>52500</v>
      </c>
      <c r="Z51" s="4">
        <f t="shared" si="16"/>
        <v>1000</v>
      </c>
      <c r="AA51" s="4">
        <f t="shared" si="16"/>
        <v>44900</v>
      </c>
      <c r="AB51" s="4">
        <f t="shared" si="16"/>
        <v>2000</v>
      </c>
      <c r="AC51" s="4">
        <f t="shared" si="16"/>
        <v>2625</v>
      </c>
      <c r="AD51" s="4">
        <f t="shared" si="16"/>
        <v>0</v>
      </c>
      <c r="AE51" s="4">
        <f t="shared" si="16"/>
        <v>0</v>
      </c>
      <c r="AF51" s="4">
        <f t="shared" si="16"/>
        <v>0</v>
      </c>
      <c r="AG51" s="4">
        <f t="shared" si="16"/>
        <v>0</v>
      </c>
      <c r="AH51" s="4">
        <f t="shared" si="16"/>
        <v>1500</v>
      </c>
      <c r="AI51" s="4">
        <f t="shared" si="16"/>
        <v>0</v>
      </c>
      <c r="AJ51" s="4">
        <f t="shared" si="16"/>
        <v>0</v>
      </c>
      <c r="AL51" s="4" t="s">
        <v>86</v>
      </c>
    </row>
    <row r="52" spans="2:39" x14ac:dyDescent="0.25">
      <c r="B52" t="str">
        <f t="shared" ref="B52:C54" si="17">B8</f>
        <v>Claim notice warnings</v>
      </c>
      <c r="C52" t="str">
        <f t="shared" si="17"/>
        <v>820/3</v>
      </c>
      <c r="D52" s="4">
        <f t="shared" ref="D52:S54" si="18">D8</f>
        <v>0</v>
      </c>
      <c r="E52" s="4">
        <f t="shared" si="18"/>
        <v>0</v>
      </c>
      <c r="F52" s="4">
        <f t="shared" si="18"/>
        <v>6371</v>
      </c>
      <c r="G52" s="4">
        <f t="shared" si="18"/>
        <v>2500</v>
      </c>
      <c r="H52" s="4">
        <f t="shared" si="18"/>
        <v>0</v>
      </c>
      <c r="I52" s="4">
        <f t="shared" si="18"/>
        <v>0</v>
      </c>
      <c r="J52" s="4">
        <f t="shared" si="18"/>
        <v>2000</v>
      </c>
      <c r="K52" s="4">
        <f t="shared" si="18"/>
        <v>0</v>
      </c>
      <c r="L52" s="4">
        <f t="shared" si="18"/>
        <v>0</v>
      </c>
      <c r="M52" s="4">
        <f t="shared" si="18"/>
        <v>14000</v>
      </c>
      <c r="N52" s="4">
        <f t="shared" si="18"/>
        <v>0</v>
      </c>
      <c r="O52" s="4">
        <f t="shared" si="18"/>
        <v>10000</v>
      </c>
      <c r="P52" s="4">
        <f t="shared" si="18"/>
        <v>0</v>
      </c>
      <c r="Q52" s="4">
        <f t="shared" si="18"/>
        <v>0</v>
      </c>
      <c r="R52" s="4">
        <f t="shared" si="18"/>
        <v>1000</v>
      </c>
      <c r="S52" s="4">
        <f t="shared" si="18"/>
        <v>0</v>
      </c>
      <c r="T52" s="4">
        <f t="shared" si="16"/>
        <v>500</v>
      </c>
      <c r="U52" s="4">
        <f t="shared" si="16"/>
        <v>0</v>
      </c>
      <c r="V52" s="4">
        <f t="shared" si="16"/>
        <v>0</v>
      </c>
      <c r="W52" s="4">
        <f t="shared" si="16"/>
        <v>0</v>
      </c>
      <c r="X52" s="4">
        <f t="shared" si="16"/>
        <v>0</v>
      </c>
      <c r="Y52" s="4">
        <f t="shared" si="16"/>
        <v>16800</v>
      </c>
      <c r="Z52" s="4">
        <f t="shared" si="16"/>
        <v>0</v>
      </c>
      <c r="AA52" s="4">
        <f t="shared" si="16"/>
        <v>0</v>
      </c>
      <c r="AB52" s="4">
        <f t="shared" si="16"/>
        <v>1000</v>
      </c>
      <c r="AC52" s="4">
        <f t="shared" si="16"/>
        <v>0</v>
      </c>
      <c r="AD52" s="4">
        <f t="shared" si="16"/>
        <v>0</v>
      </c>
      <c r="AE52" s="4">
        <f t="shared" si="16"/>
        <v>0</v>
      </c>
      <c r="AF52" s="4">
        <f t="shared" si="16"/>
        <v>0</v>
      </c>
      <c r="AG52" s="4">
        <f t="shared" si="16"/>
        <v>0</v>
      </c>
      <c r="AH52" s="4">
        <f t="shared" si="16"/>
        <v>1000</v>
      </c>
      <c r="AI52" s="4">
        <f t="shared" si="16"/>
        <v>0</v>
      </c>
      <c r="AJ52" s="4">
        <f t="shared" si="16"/>
        <v>5000</v>
      </c>
      <c r="AL52" s="4">
        <f t="shared" si="13"/>
        <v>1823.3636363636363</v>
      </c>
    </row>
    <row r="53" spans="2:39" x14ac:dyDescent="0.25">
      <c r="B53" t="str">
        <f t="shared" si="17"/>
        <v>Claim notice UDRPs</v>
      </c>
      <c r="C53" t="str">
        <f t="shared" si="17"/>
        <v>820/4</v>
      </c>
      <c r="D53" s="4">
        <f t="shared" si="18"/>
        <v>0</v>
      </c>
      <c r="E53" s="4">
        <f t="shared" si="16"/>
        <v>0</v>
      </c>
      <c r="F53" s="4">
        <f t="shared" si="16"/>
        <v>0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</v>
      </c>
      <c r="K53" s="4">
        <f t="shared" si="16"/>
        <v>0</v>
      </c>
      <c r="L53" s="4">
        <f t="shared" si="16"/>
        <v>0</v>
      </c>
      <c r="M53" s="4">
        <f t="shared" si="16"/>
        <v>45000</v>
      </c>
      <c r="N53" s="4">
        <f t="shared" si="16"/>
        <v>0</v>
      </c>
      <c r="O53" s="4">
        <f t="shared" si="16"/>
        <v>34000</v>
      </c>
      <c r="P53" s="4">
        <f t="shared" si="16"/>
        <v>0</v>
      </c>
      <c r="Q53" s="4">
        <f t="shared" si="16"/>
        <v>0</v>
      </c>
      <c r="R53" s="4">
        <f t="shared" si="16"/>
        <v>1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 t="shared" si="16"/>
        <v>0</v>
      </c>
      <c r="X53" s="4">
        <f t="shared" si="16"/>
        <v>0</v>
      </c>
      <c r="Y53" s="4">
        <f t="shared" si="16"/>
        <v>22000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17500</v>
      </c>
      <c r="AL53" s="4">
        <f t="shared" si="13"/>
        <v>3590.939393939394</v>
      </c>
    </row>
    <row r="54" spans="2:39" x14ac:dyDescent="0.25">
      <c r="B54" t="str">
        <f t="shared" si="17"/>
        <v>Claim notice Other</v>
      </c>
      <c r="C54" t="str">
        <f t="shared" si="17"/>
        <v>820/5</v>
      </c>
      <c r="D54" s="4">
        <f t="shared" si="18"/>
        <v>0</v>
      </c>
      <c r="E54" s="4">
        <f t="shared" si="16"/>
        <v>0</v>
      </c>
      <c r="F54" s="4">
        <f t="shared" si="16"/>
        <v>955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0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 t="shared" si="16"/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3000</v>
      </c>
      <c r="AB54" s="4">
        <f t="shared" si="16"/>
        <v>0</v>
      </c>
      <c r="AC54" s="4">
        <f t="shared" si="16"/>
        <v>6500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L54" s="4">
        <f t="shared" si="13"/>
        <v>316.81818181818181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7"/>
  <sheetViews>
    <sheetView topLeftCell="AA1" workbookViewId="0">
      <selection activeCell="AM2" sqref="AM2:AM6"/>
    </sheetView>
  </sheetViews>
  <sheetFormatPr defaultRowHeight="15" x14ac:dyDescent="0.25"/>
  <cols>
    <col min="37" max="37" width="11.5703125" bestFit="1" customWidth="1"/>
  </cols>
  <sheetData>
    <row r="2" spans="2:39" x14ac:dyDescent="0.25">
      <c r="B2" s="18" t="s">
        <v>75</v>
      </c>
      <c r="C2" s="18">
        <v>1081</v>
      </c>
      <c r="D2" s="18">
        <v>1809</v>
      </c>
      <c r="E2" s="18">
        <v>870</v>
      </c>
      <c r="F2" s="18">
        <v>1865</v>
      </c>
      <c r="G2" s="18">
        <v>1870</v>
      </c>
      <c r="H2" s="18">
        <v>1498</v>
      </c>
      <c r="I2" s="18">
        <v>1540</v>
      </c>
      <c r="J2" s="18">
        <v>1187</v>
      </c>
      <c r="K2" s="18">
        <v>896</v>
      </c>
      <c r="L2" s="18">
        <v>1180</v>
      </c>
      <c r="M2" s="18">
        <v>1461</v>
      </c>
      <c r="N2" s="18">
        <v>1802</v>
      </c>
      <c r="O2" s="18">
        <v>1806</v>
      </c>
      <c r="P2" s="18">
        <v>1884</v>
      </c>
      <c r="Q2" s="18">
        <v>1691</v>
      </c>
      <c r="R2" s="18">
        <v>1659</v>
      </c>
      <c r="S2" s="18">
        <v>1954</v>
      </c>
      <c r="T2" s="18">
        <v>1958</v>
      </c>
      <c r="U2" s="18">
        <v>1489</v>
      </c>
      <c r="V2" s="18">
        <v>1433</v>
      </c>
      <c r="W2" s="18">
        <v>1695</v>
      </c>
      <c r="X2" s="18">
        <v>944</v>
      </c>
      <c r="Y2" s="18">
        <v>1955</v>
      </c>
      <c r="Z2" s="18">
        <v>814</v>
      </c>
      <c r="AA2" s="18">
        <v>912</v>
      </c>
      <c r="AB2" s="18">
        <v>1467</v>
      </c>
      <c r="AC2" s="18">
        <v>1585</v>
      </c>
      <c r="AD2" s="18">
        <v>1405</v>
      </c>
      <c r="AE2" s="18">
        <v>1656</v>
      </c>
      <c r="AF2" s="18">
        <v>1285</v>
      </c>
      <c r="AG2" s="18">
        <v>1967</v>
      </c>
      <c r="AH2" s="18">
        <v>850</v>
      </c>
      <c r="AI2" s="18">
        <v>1959</v>
      </c>
      <c r="AK2" s="19">
        <v>0</v>
      </c>
      <c r="AL2">
        <f>COUNTIF(C$7:AI$7,0)</f>
        <v>14</v>
      </c>
      <c r="AM2" s="20">
        <f>AL2/AL$7</f>
        <v>0.42424242424242425</v>
      </c>
    </row>
    <row r="3" spans="2:39" x14ac:dyDescent="0.25">
      <c r="B3" s="18" t="s">
        <v>76</v>
      </c>
      <c r="C3" s="18"/>
      <c r="D3" s="18">
        <v>0</v>
      </c>
      <c r="E3" s="18">
        <v>186</v>
      </c>
      <c r="F3" s="18">
        <v>5</v>
      </c>
      <c r="G3" s="18"/>
      <c r="H3" s="18">
        <v>0</v>
      </c>
      <c r="I3" s="18">
        <v>0</v>
      </c>
      <c r="J3" s="18">
        <v>300</v>
      </c>
      <c r="K3" s="18">
        <v>1</v>
      </c>
      <c r="L3" s="18">
        <v>121</v>
      </c>
      <c r="M3" s="18">
        <v>15</v>
      </c>
      <c r="N3" s="18">
        <v>1</v>
      </c>
      <c r="O3" s="18"/>
      <c r="P3" s="18"/>
      <c r="Q3" s="18">
        <v>4</v>
      </c>
      <c r="R3" s="18">
        <v>10</v>
      </c>
      <c r="S3" s="18">
        <v>53</v>
      </c>
      <c r="T3" s="18">
        <v>0</v>
      </c>
      <c r="U3" s="18"/>
      <c r="V3" s="18">
        <v>202</v>
      </c>
      <c r="W3" s="18"/>
      <c r="X3" s="18">
        <v>18</v>
      </c>
      <c r="Y3" s="18">
        <v>48</v>
      </c>
      <c r="Z3" s="18">
        <v>551</v>
      </c>
      <c r="AA3" s="18">
        <v>16</v>
      </c>
      <c r="AB3" s="18">
        <v>105</v>
      </c>
      <c r="AC3" s="18">
        <v>0</v>
      </c>
      <c r="AD3" s="18"/>
      <c r="AE3" s="18">
        <v>0</v>
      </c>
      <c r="AF3" s="18"/>
      <c r="AG3" s="18">
        <v>150</v>
      </c>
      <c r="AH3" s="18"/>
      <c r="AI3" s="18">
        <v>0</v>
      </c>
      <c r="AK3" s="19" t="s">
        <v>80</v>
      </c>
      <c r="AL3">
        <f>COUNTIFS(C$7:AI$7,"&gt;0",C$7:AI$7,"&lt;11")</f>
        <v>5</v>
      </c>
      <c r="AM3" s="20">
        <f t="shared" ref="AM3:AM6" si="0">AL3/AL$7</f>
        <v>0.15151515151515152</v>
      </c>
    </row>
    <row r="4" spans="2:39" x14ac:dyDescent="0.25">
      <c r="B4" s="18" t="s">
        <v>77</v>
      </c>
      <c r="C4" s="18"/>
      <c r="D4" s="18">
        <v>0</v>
      </c>
      <c r="E4" s="18">
        <v>93</v>
      </c>
      <c r="F4" s="18">
        <v>1</v>
      </c>
      <c r="G4" s="18"/>
      <c r="H4" s="18">
        <v>0</v>
      </c>
      <c r="I4" s="18">
        <v>2</v>
      </c>
      <c r="J4" s="18">
        <v>0</v>
      </c>
      <c r="K4" s="18">
        <v>0</v>
      </c>
      <c r="L4" s="18">
        <v>14</v>
      </c>
      <c r="M4" s="18">
        <v>0</v>
      </c>
      <c r="N4" s="18">
        <v>1</v>
      </c>
      <c r="O4" s="18"/>
      <c r="P4" s="18"/>
      <c r="Q4" s="18">
        <v>4</v>
      </c>
      <c r="R4" s="18">
        <v>0</v>
      </c>
      <c r="S4" s="18">
        <v>1</v>
      </c>
      <c r="T4" s="18">
        <v>0</v>
      </c>
      <c r="U4" s="18"/>
      <c r="V4" s="18">
        <v>0</v>
      </c>
      <c r="W4" s="18"/>
      <c r="X4" s="18">
        <v>3</v>
      </c>
      <c r="Y4" s="18">
        <v>0</v>
      </c>
      <c r="Z4" s="18">
        <v>0</v>
      </c>
      <c r="AA4" s="18">
        <v>1</v>
      </c>
      <c r="AB4" s="18">
        <v>0</v>
      </c>
      <c r="AC4" s="18">
        <v>0</v>
      </c>
      <c r="AD4" s="18"/>
      <c r="AE4" s="18">
        <v>0</v>
      </c>
      <c r="AF4" s="18"/>
      <c r="AG4" s="18">
        <v>45</v>
      </c>
      <c r="AH4" s="18"/>
      <c r="AI4" s="18">
        <v>50</v>
      </c>
      <c r="AK4" s="19" t="s">
        <v>81</v>
      </c>
      <c r="AL4">
        <f>COUNTIFS(C$7:AI$7,"&gt;10",C$7:AI$7,"&lt;100")</f>
        <v>7</v>
      </c>
      <c r="AM4" s="20">
        <f t="shared" si="0"/>
        <v>0.21212121212121213</v>
      </c>
    </row>
    <row r="5" spans="2:39" x14ac:dyDescent="0.25">
      <c r="B5" s="18" t="s">
        <v>78</v>
      </c>
      <c r="C5" s="18"/>
      <c r="D5" s="18">
        <v>0</v>
      </c>
      <c r="E5" s="18">
        <v>0</v>
      </c>
      <c r="F5" s="18">
        <v>0</v>
      </c>
      <c r="G5" s="18"/>
      <c r="H5" s="18">
        <v>0</v>
      </c>
      <c r="I5" s="18">
        <v>0</v>
      </c>
      <c r="J5" s="18">
        <v>0</v>
      </c>
      <c r="K5" s="18">
        <v>0</v>
      </c>
      <c r="L5" s="18">
        <v>6</v>
      </c>
      <c r="M5" s="18">
        <v>0</v>
      </c>
      <c r="N5" s="18">
        <v>2</v>
      </c>
      <c r="O5" s="18"/>
      <c r="P5" s="18"/>
      <c r="Q5" s="18">
        <v>4</v>
      </c>
      <c r="R5" s="18">
        <v>0</v>
      </c>
      <c r="S5" s="18">
        <v>0</v>
      </c>
      <c r="T5" s="18">
        <v>0</v>
      </c>
      <c r="U5" s="18"/>
      <c r="V5" s="18">
        <v>0</v>
      </c>
      <c r="W5" s="18"/>
      <c r="X5" s="18">
        <v>3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/>
      <c r="AE5" s="18">
        <v>0</v>
      </c>
      <c r="AF5" s="18"/>
      <c r="AG5" s="18">
        <v>0</v>
      </c>
      <c r="AH5" s="18"/>
      <c r="AI5" s="18">
        <v>11</v>
      </c>
      <c r="AK5" s="19" t="s">
        <v>82</v>
      </c>
      <c r="AL5">
        <f>COUNTIFS(C$7:AI$7,"&gt;99",C$7:AI$7,"&lt;300")</f>
        <v>4</v>
      </c>
      <c r="AM5" s="20">
        <f t="shared" si="0"/>
        <v>0.12121212121212122</v>
      </c>
    </row>
    <row r="6" spans="2:39" x14ac:dyDescent="0.25">
      <c r="B6" s="18" t="s">
        <v>79</v>
      </c>
      <c r="C6" s="18"/>
      <c r="D6" s="18">
        <v>0</v>
      </c>
      <c r="E6" s="18">
        <v>28</v>
      </c>
      <c r="F6" s="18">
        <v>0</v>
      </c>
      <c r="G6" s="18"/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/>
      <c r="P6" s="18"/>
      <c r="Q6" s="18">
        <v>0</v>
      </c>
      <c r="R6" s="18">
        <v>0</v>
      </c>
      <c r="S6" s="18">
        <v>0</v>
      </c>
      <c r="T6" s="18">
        <v>0</v>
      </c>
      <c r="U6" s="18"/>
      <c r="V6" s="18">
        <v>0</v>
      </c>
      <c r="W6" s="18"/>
      <c r="X6" s="18">
        <v>0</v>
      </c>
      <c r="Y6" s="18">
        <v>0</v>
      </c>
      <c r="Z6" s="18">
        <v>4</v>
      </c>
      <c r="AA6" s="18">
        <v>0</v>
      </c>
      <c r="AB6" s="18">
        <v>105</v>
      </c>
      <c r="AC6" s="18">
        <v>0</v>
      </c>
      <c r="AD6" s="18"/>
      <c r="AE6" s="18">
        <v>0</v>
      </c>
      <c r="AF6" s="18"/>
      <c r="AG6" s="18">
        <v>0</v>
      </c>
      <c r="AH6" s="18"/>
      <c r="AI6" s="18">
        <v>0</v>
      </c>
      <c r="AK6" s="19" t="s">
        <v>83</v>
      </c>
      <c r="AL6">
        <f>COUNTIF(C$7:AI$7,"&gt;299")</f>
        <v>3</v>
      </c>
      <c r="AM6" s="20">
        <f t="shared" si="0"/>
        <v>9.0909090909090912E-2</v>
      </c>
    </row>
    <row r="7" spans="2:39" x14ac:dyDescent="0.25">
      <c r="C7">
        <f>SUM(C3:C6)</f>
        <v>0</v>
      </c>
      <c r="D7">
        <f t="shared" ref="D7:AI7" si="1">SUM(D3:D6)</f>
        <v>0</v>
      </c>
      <c r="E7">
        <f t="shared" si="1"/>
        <v>307</v>
      </c>
      <c r="F7">
        <f t="shared" si="1"/>
        <v>6</v>
      </c>
      <c r="G7">
        <f t="shared" si="1"/>
        <v>0</v>
      </c>
      <c r="H7">
        <f t="shared" si="1"/>
        <v>0</v>
      </c>
      <c r="I7">
        <f t="shared" si="1"/>
        <v>2</v>
      </c>
      <c r="J7">
        <f t="shared" si="1"/>
        <v>300</v>
      </c>
      <c r="K7">
        <f t="shared" si="1"/>
        <v>1</v>
      </c>
      <c r="L7">
        <f t="shared" si="1"/>
        <v>141</v>
      </c>
      <c r="M7">
        <f t="shared" si="1"/>
        <v>15</v>
      </c>
      <c r="N7">
        <f t="shared" si="1"/>
        <v>4</v>
      </c>
      <c r="O7">
        <f t="shared" si="1"/>
        <v>0</v>
      </c>
      <c r="P7">
        <f t="shared" si="1"/>
        <v>0</v>
      </c>
      <c r="Q7">
        <f t="shared" si="1"/>
        <v>12</v>
      </c>
      <c r="R7">
        <f t="shared" si="1"/>
        <v>10</v>
      </c>
      <c r="S7">
        <f t="shared" si="1"/>
        <v>54</v>
      </c>
      <c r="T7">
        <f t="shared" si="1"/>
        <v>0</v>
      </c>
      <c r="U7">
        <f t="shared" si="1"/>
        <v>0</v>
      </c>
      <c r="V7">
        <f t="shared" si="1"/>
        <v>202</v>
      </c>
      <c r="W7">
        <f t="shared" si="1"/>
        <v>0</v>
      </c>
      <c r="X7">
        <f t="shared" si="1"/>
        <v>24</v>
      </c>
      <c r="Y7">
        <f t="shared" si="1"/>
        <v>48</v>
      </c>
      <c r="Z7">
        <f t="shared" si="1"/>
        <v>555</v>
      </c>
      <c r="AA7">
        <f t="shared" si="1"/>
        <v>17</v>
      </c>
      <c r="AB7">
        <f t="shared" si="1"/>
        <v>210</v>
      </c>
      <c r="AC7">
        <f t="shared" si="1"/>
        <v>0</v>
      </c>
      <c r="AD7">
        <f t="shared" si="1"/>
        <v>0</v>
      </c>
      <c r="AE7">
        <f t="shared" si="1"/>
        <v>0</v>
      </c>
      <c r="AF7">
        <f t="shared" si="1"/>
        <v>0</v>
      </c>
      <c r="AG7">
        <f t="shared" si="1"/>
        <v>195</v>
      </c>
      <c r="AH7">
        <f t="shared" si="1"/>
        <v>0</v>
      </c>
      <c r="AI7">
        <f t="shared" si="1"/>
        <v>61</v>
      </c>
      <c r="AL7">
        <f>SUM(AL2:AL6)</f>
        <v>33</v>
      </c>
    </row>
    <row r="11" spans="2:39" x14ac:dyDescent="0.25">
      <c r="B11" s="18" t="s">
        <v>70</v>
      </c>
      <c r="C11" s="18">
        <v>1081</v>
      </c>
      <c r="D11" s="18">
        <v>1809</v>
      </c>
      <c r="E11" s="18">
        <v>870</v>
      </c>
      <c r="F11" s="18">
        <v>1865</v>
      </c>
      <c r="G11" s="18">
        <v>1870</v>
      </c>
      <c r="H11" s="18">
        <v>1498</v>
      </c>
      <c r="I11" s="18">
        <v>1540</v>
      </c>
      <c r="J11" s="18">
        <v>1187</v>
      </c>
      <c r="K11" s="18">
        <v>896</v>
      </c>
      <c r="L11" s="18">
        <v>1180</v>
      </c>
      <c r="M11" s="18">
        <v>1461</v>
      </c>
      <c r="N11" s="18">
        <v>1802</v>
      </c>
      <c r="O11" s="18">
        <v>1806</v>
      </c>
      <c r="P11" s="18">
        <v>1884</v>
      </c>
      <c r="Q11" s="18">
        <v>1691</v>
      </c>
      <c r="R11" s="18">
        <v>1659</v>
      </c>
      <c r="S11" s="18">
        <v>1954</v>
      </c>
      <c r="T11" s="18">
        <v>1958</v>
      </c>
      <c r="U11" s="18">
        <v>1489</v>
      </c>
      <c r="V11" s="18">
        <v>1433</v>
      </c>
      <c r="W11" s="18">
        <v>1695</v>
      </c>
      <c r="X11" s="18">
        <v>944</v>
      </c>
      <c r="Y11" s="18">
        <v>1955</v>
      </c>
      <c r="Z11" s="18">
        <v>814</v>
      </c>
      <c r="AA11" s="18">
        <v>912</v>
      </c>
      <c r="AB11" s="18">
        <v>1467</v>
      </c>
      <c r="AC11" s="18">
        <v>1585</v>
      </c>
      <c r="AD11" s="18">
        <v>1405</v>
      </c>
      <c r="AE11" s="18">
        <v>1656</v>
      </c>
      <c r="AF11" s="18">
        <v>1285</v>
      </c>
      <c r="AG11" s="18">
        <v>1967</v>
      </c>
      <c r="AH11" s="18">
        <v>850</v>
      </c>
      <c r="AI11" s="18">
        <v>1959</v>
      </c>
    </row>
    <row r="12" spans="2:39" x14ac:dyDescent="0.25">
      <c r="B12" s="18" t="s">
        <v>71</v>
      </c>
      <c r="C12" s="18"/>
      <c r="D12" s="18"/>
      <c r="E12" s="18">
        <v>6371</v>
      </c>
      <c r="F12" s="18">
        <v>5000</v>
      </c>
      <c r="G12" s="18"/>
      <c r="H12" s="18"/>
      <c r="I12" s="18"/>
      <c r="J12" s="18">
        <v>12000</v>
      </c>
      <c r="K12" s="18">
        <v>100</v>
      </c>
      <c r="L12" s="18">
        <v>60500</v>
      </c>
      <c r="M12" s="18">
        <v>126</v>
      </c>
      <c r="N12" s="18">
        <v>3000</v>
      </c>
      <c r="O12" s="18"/>
      <c r="P12" s="18"/>
      <c r="Q12" s="18">
        <v>800</v>
      </c>
      <c r="R12" s="18">
        <v>800</v>
      </c>
      <c r="S12" s="18">
        <v>25000</v>
      </c>
      <c r="T12" s="18"/>
      <c r="U12" s="18"/>
      <c r="V12" s="18">
        <v>1</v>
      </c>
      <c r="W12" s="18"/>
      <c r="X12" s="18">
        <v>52500</v>
      </c>
      <c r="Y12" s="18">
        <v>1000</v>
      </c>
      <c r="Z12" s="18">
        <v>44900</v>
      </c>
      <c r="AA12" s="18">
        <v>2000</v>
      </c>
      <c r="AB12" s="18">
        <v>2625</v>
      </c>
      <c r="AC12" s="18"/>
      <c r="AD12" s="18"/>
      <c r="AE12" s="18"/>
      <c r="AF12" s="18"/>
      <c r="AG12" s="18">
        <v>1500</v>
      </c>
      <c r="AH12" s="18"/>
      <c r="AI12" s="18"/>
      <c r="AK12" s="3">
        <f>AVERAGE(C12:AI12)</f>
        <v>12836.64705882353</v>
      </c>
    </row>
    <row r="13" spans="2:39" x14ac:dyDescent="0.25">
      <c r="B13" s="18" t="s">
        <v>72</v>
      </c>
      <c r="C13" s="18"/>
      <c r="D13" s="18"/>
      <c r="E13" s="18">
        <v>6371</v>
      </c>
      <c r="F13" s="18">
        <v>2500</v>
      </c>
      <c r="G13" s="18"/>
      <c r="H13" s="18"/>
      <c r="I13" s="18">
        <v>2000</v>
      </c>
      <c r="J13" s="18"/>
      <c r="K13" s="18"/>
      <c r="L13" s="18">
        <v>14000</v>
      </c>
      <c r="M13" s="18"/>
      <c r="N13" s="18">
        <v>1000</v>
      </c>
      <c r="O13" s="18"/>
      <c r="P13" s="18"/>
      <c r="Q13" s="18">
        <v>1000</v>
      </c>
      <c r="R13" s="18"/>
      <c r="S13" s="18">
        <v>500</v>
      </c>
      <c r="T13" s="18"/>
      <c r="U13" s="18"/>
      <c r="V13" s="18"/>
      <c r="W13" s="18"/>
      <c r="X13" s="18">
        <v>16800</v>
      </c>
      <c r="Y13" s="18"/>
      <c r="Z13" s="18"/>
      <c r="AA13" s="18">
        <v>1000</v>
      </c>
      <c r="AB13" s="18"/>
      <c r="AC13" s="18"/>
      <c r="AD13" s="18"/>
      <c r="AE13" s="18"/>
      <c r="AF13" s="18"/>
      <c r="AG13" s="18">
        <v>1000</v>
      </c>
      <c r="AH13" s="18"/>
      <c r="AI13" s="18">
        <v>5000</v>
      </c>
      <c r="AK13" s="3">
        <f t="shared" ref="AK13:AK15" si="2">AVERAGE(C13:AI13)</f>
        <v>4651.909090909091</v>
      </c>
    </row>
    <row r="14" spans="2:39" x14ac:dyDescent="0.25">
      <c r="B14" s="18" t="s">
        <v>73</v>
      </c>
      <c r="C14" s="18"/>
      <c r="D14" s="18"/>
      <c r="E14" s="18"/>
      <c r="F14" s="18"/>
      <c r="G14" s="18"/>
      <c r="H14" s="18"/>
      <c r="I14" s="18"/>
      <c r="J14" s="18"/>
      <c r="K14" s="18"/>
      <c r="L14" s="18">
        <v>45000</v>
      </c>
      <c r="M14" s="18"/>
      <c r="N14" s="18">
        <v>3400</v>
      </c>
      <c r="O14" s="18"/>
      <c r="P14" s="18"/>
      <c r="Q14" s="18">
        <v>1</v>
      </c>
      <c r="R14" s="18"/>
      <c r="S14" s="18"/>
      <c r="T14" s="18"/>
      <c r="U14" s="18"/>
      <c r="V14" s="18"/>
      <c r="W14" s="18"/>
      <c r="X14" s="18">
        <v>22000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>
        <v>17500</v>
      </c>
      <c r="AK14" s="3">
        <f t="shared" si="2"/>
        <v>17580.2</v>
      </c>
    </row>
    <row r="15" spans="2:39" x14ac:dyDescent="0.25">
      <c r="B15" s="18" t="s">
        <v>74</v>
      </c>
      <c r="C15" s="18"/>
      <c r="D15" s="18"/>
      <c r="E15" s="18">
        <v>955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>
        <v>3000</v>
      </c>
      <c r="AA15" s="18"/>
      <c r="AB15" s="18">
        <v>6500</v>
      </c>
      <c r="AC15" s="18"/>
      <c r="AD15" s="18"/>
      <c r="AE15" s="18"/>
      <c r="AF15" s="18"/>
      <c r="AG15" s="18"/>
      <c r="AH15" s="18"/>
      <c r="AI15" s="18"/>
      <c r="AK15" s="3">
        <f t="shared" si="2"/>
        <v>3485</v>
      </c>
    </row>
    <row r="16" spans="2:39" x14ac:dyDescent="0.25">
      <c r="AK16" s="3"/>
    </row>
    <row r="17" spans="37:37" x14ac:dyDescent="0.25">
      <c r="AK17" s="3">
        <f>SUM(AK12:AK15)</f>
        <v>38553.756149732624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4"/>
  <sheetViews>
    <sheetView workbookViewId="0">
      <selection activeCell="F10" sqref="F10"/>
    </sheetView>
  </sheetViews>
  <sheetFormatPr defaultRowHeight="15" x14ac:dyDescent="0.25"/>
  <cols>
    <col min="2" max="2" width="27.5703125" customWidth="1"/>
    <col min="4" max="4" width="12.5703125" customWidth="1"/>
  </cols>
  <sheetData>
    <row r="3" spans="2:8" x14ac:dyDescent="0.25">
      <c r="B3" t="str">
        <f>Respondents!B3</f>
        <v>Cost Item</v>
      </c>
      <c r="C3" t="str">
        <f>Respondents!C3</f>
        <v>Q#</v>
      </c>
      <c r="D3" t="s">
        <v>64</v>
      </c>
    </row>
    <row r="4" spans="2:8" x14ac:dyDescent="0.25">
      <c r="B4" t="str">
        <f>Respondents!B4</f>
        <v>General Costs</v>
      </c>
    </row>
    <row r="5" spans="2:8" x14ac:dyDescent="0.25">
      <c r="B5" s="5" t="str">
        <f>Respondents!B5</f>
        <v>TCH  Registrations</v>
      </c>
      <c r="C5" s="5">
        <f>Respondents!C5</f>
        <v>807</v>
      </c>
      <c r="D5" s="12">
        <f>Respondents!AL5</f>
        <v>7899.818181818182</v>
      </c>
      <c r="G5" s="5"/>
      <c r="H5" t="s">
        <v>65</v>
      </c>
    </row>
    <row r="6" spans="2:8" x14ac:dyDescent="0.25">
      <c r="B6" s="5" t="str">
        <f>Respondents!B6</f>
        <v>Proof of use filings</v>
      </c>
      <c r="C6" s="5">
        <f>Respondents!C6</f>
        <v>817</v>
      </c>
      <c r="D6" s="12">
        <f>Respondents!AL6</f>
        <v>1574.3333333333333</v>
      </c>
      <c r="G6" s="13"/>
      <c r="H6" t="s">
        <v>69</v>
      </c>
    </row>
    <row r="7" spans="2:8" x14ac:dyDescent="0.25">
      <c r="B7" s="13" t="str">
        <f>Respondents!B7</f>
        <v>Claim notice Investigations</v>
      </c>
      <c r="C7" s="13" t="str">
        <f>Respondents!C7</f>
        <v>820/1</v>
      </c>
      <c r="D7" s="14">
        <f>Respondents!AL7</f>
        <v>7431</v>
      </c>
      <c r="G7" s="15"/>
      <c r="H7" t="s">
        <v>66</v>
      </c>
    </row>
    <row r="8" spans="2:8" x14ac:dyDescent="0.25">
      <c r="B8" s="13" t="str">
        <f>Respondents!B8</f>
        <v>Claim notice warnings</v>
      </c>
      <c r="C8" s="13" t="str">
        <f>Respondents!C8</f>
        <v>820/3</v>
      </c>
      <c r="D8" s="14">
        <f>Respondents!AL8</f>
        <v>1823.3636363636363</v>
      </c>
    </row>
    <row r="9" spans="2:8" x14ac:dyDescent="0.25">
      <c r="B9" s="13" t="str">
        <f>Respondents!B9</f>
        <v>Claim notice UDRPs</v>
      </c>
      <c r="C9" s="13" t="str">
        <f>Respondents!C9</f>
        <v>820/4</v>
      </c>
      <c r="D9" s="14">
        <f>Respondents!AL9</f>
        <v>3590.939393939394</v>
      </c>
    </row>
    <row r="10" spans="2:8" x14ac:dyDescent="0.25">
      <c r="B10" s="13" t="str">
        <f>Respondents!B10</f>
        <v>Claim notice Other</v>
      </c>
      <c r="C10" s="13" t="str">
        <f>Respondents!C10</f>
        <v>820/5</v>
      </c>
      <c r="D10" s="14">
        <f>Respondents!AL10</f>
        <v>316.81818181818181</v>
      </c>
    </row>
    <row r="11" spans="2:8" x14ac:dyDescent="0.25">
      <c r="B11" s="5" t="str">
        <f>Respondents!B11</f>
        <v>Internet Monitoring</v>
      </c>
      <c r="C11" s="5">
        <f>Respondents!C11</f>
        <v>830</v>
      </c>
      <c r="D11" s="12">
        <f>Respondents!AL11</f>
        <v>70877.303030303025</v>
      </c>
    </row>
    <row r="12" spans="2:8" x14ac:dyDescent="0.25">
      <c r="B12" s="5" t="str">
        <f>Respondents!B12</f>
        <v>Web traffic diversion</v>
      </c>
      <c r="C12" s="5">
        <f>Respondents!C12</f>
        <v>872</v>
      </c>
      <c r="D12" s="12">
        <f>Respondents!AL12</f>
        <v>151515.15151515152</v>
      </c>
    </row>
    <row r="13" spans="2:8" x14ac:dyDescent="0.25">
      <c r="B13" s="5" t="str">
        <f>Respondents!B13</f>
        <v>Counter Confusion efforts</v>
      </c>
      <c r="C13" s="5" t="str">
        <f>Respondents!C13</f>
        <v>880/1</v>
      </c>
      <c r="D13" s="12">
        <f>Respondents!AL13</f>
        <v>2242.4545454545455</v>
      </c>
    </row>
    <row r="14" spans="2:8" x14ac:dyDescent="0.25">
      <c r="B14" s="5" t="str">
        <f>Respondents!B14</f>
        <v>Educations</v>
      </c>
      <c r="C14" s="5" t="str">
        <f>Respondents!C14</f>
        <v>880/2</v>
      </c>
      <c r="D14" s="12">
        <f>Respondents!AL14</f>
        <v>4262.121212121212</v>
      </c>
    </row>
    <row r="15" spans="2:8" x14ac:dyDescent="0.25">
      <c r="D15" s="3"/>
    </row>
    <row r="16" spans="2:8" x14ac:dyDescent="0.25">
      <c r="B16" t="str">
        <f>Respondents!B16</f>
        <v>new TLD specific</v>
      </c>
      <c r="D16" s="3"/>
    </row>
    <row r="17" spans="2:4" x14ac:dyDescent="0.25">
      <c r="B17" s="15" t="str">
        <f>Respondents!B17</f>
        <v>Owners Cease and desist</v>
      </c>
      <c r="C17" s="15" t="str">
        <f>Respondents!C17</f>
        <v>845/1</v>
      </c>
      <c r="D17" s="16">
        <f>Respondents!AL17</f>
        <v>13774.636363636364</v>
      </c>
    </row>
    <row r="18" spans="2:4" x14ac:dyDescent="0.25">
      <c r="B18" s="15" t="str">
        <f>Respondents!B18</f>
        <v>Owners UDRP</v>
      </c>
      <c r="C18" s="15" t="str">
        <f>Respondents!C18</f>
        <v>845/2</v>
      </c>
      <c r="D18" s="16">
        <f>Respondents!AL18</f>
        <v>13548.242424242424</v>
      </c>
    </row>
    <row r="19" spans="2:4" x14ac:dyDescent="0.25">
      <c r="B19" s="15" t="str">
        <f>Respondents!B19</f>
        <v>Owners Civil Actions</v>
      </c>
      <c r="C19" s="15" t="str">
        <f>Respondents!C19</f>
        <v>845/3</v>
      </c>
      <c r="D19" s="16">
        <f>Respondents!AL19</f>
        <v>90.909090909090907</v>
      </c>
    </row>
    <row r="20" spans="2:4" x14ac:dyDescent="0.25">
      <c r="B20" s="15" t="str">
        <f>Respondents!B20</f>
        <v>Owners URS</v>
      </c>
      <c r="C20" s="15" t="str">
        <f>Respondents!C20</f>
        <v>845/4</v>
      </c>
      <c r="D20" s="16">
        <f>Respondents!AL20</f>
        <v>957.57575757575762</v>
      </c>
    </row>
    <row r="21" spans="2:4" x14ac:dyDescent="0.25">
      <c r="B21" s="15" t="str">
        <f>Respondents!B21</f>
        <v>Owners Anti-cybersquatting</v>
      </c>
      <c r="C21" s="15" t="str">
        <f>Respondents!C21</f>
        <v>845/5</v>
      </c>
      <c r="D21" s="16">
        <f>Respondents!AL21</f>
        <v>1515.1515151515152</v>
      </c>
    </row>
    <row r="22" spans="2:4" x14ac:dyDescent="0.25">
      <c r="B22" s="15" t="str">
        <f>Respondents!B22</f>
        <v>Trademark Infringement</v>
      </c>
      <c r="C22" s="15" t="str">
        <f>Respondents!C22</f>
        <v>845/6</v>
      </c>
      <c r="D22" s="16">
        <f>Respondents!AL22</f>
        <v>112.72727272727273</v>
      </c>
    </row>
    <row r="23" spans="2:4" x14ac:dyDescent="0.25">
      <c r="B23" s="15" t="str">
        <f>Respondents!B23</f>
        <v>Registrars Cease and desist</v>
      </c>
      <c r="C23" s="15" t="str">
        <f>Respondents!C23</f>
        <v>855/1</v>
      </c>
      <c r="D23" s="16">
        <f>Respondents!AL23</f>
        <v>4053.4545454545455</v>
      </c>
    </row>
    <row r="24" spans="2:4" x14ac:dyDescent="0.25">
      <c r="B24" s="15" t="str">
        <f>Respondents!B24</f>
        <v>Registrars WhoIs</v>
      </c>
      <c r="C24" s="15" t="str">
        <f>Respondents!C24</f>
        <v>855/2</v>
      </c>
      <c r="D24" s="16">
        <f>Respondents!AL24</f>
        <v>693.69696969696975</v>
      </c>
    </row>
    <row r="25" spans="2:4" x14ac:dyDescent="0.25">
      <c r="B25" s="15" t="str">
        <f>Respondents!B25</f>
        <v>Registrars Icann CCC</v>
      </c>
      <c r="C25" s="15" t="str">
        <f>Respondents!C25</f>
        <v>855/3</v>
      </c>
      <c r="D25" s="16">
        <f>Respondents!AL25</f>
        <v>2618.6060606060605</v>
      </c>
    </row>
    <row r="26" spans="2:4" x14ac:dyDescent="0.25">
      <c r="B26" s="15" t="str">
        <f>Respondents!B26</f>
        <v>Registrars Lawsuits</v>
      </c>
      <c r="C26" s="15" t="str">
        <f>Respondents!C26</f>
        <v>855/4</v>
      </c>
      <c r="D26" s="16">
        <f>Respondents!AL26</f>
        <v>170.45454545454547</v>
      </c>
    </row>
    <row r="27" spans="2:4" x14ac:dyDescent="0.25">
      <c r="B27" s="15" t="str">
        <f>Respondents!B27</f>
        <v>Registries Cease and desist</v>
      </c>
      <c r="C27" s="15" t="str">
        <f>Respondents!C27</f>
        <v>865/1</v>
      </c>
      <c r="D27" s="16">
        <f>Respondents!AL27</f>
        <v>962.4545454545455</v>
      </c>
    </row>
    <row r="28" spans="2:4" x14ac:dyDescent="0.25">
      <c r="B28" s="15" t="str">
        <f>Respondents!B28</f>
        <v>Registries PDDRPs</v>
      </c>
      <c r="C28" s="15" t="str">
        <f>Respondents!C28</f>
        <v>865/2</v>
      </c>
      <c r="D28" s="16">
        <f>Respondents!AL28</f>
        <v>303.030303030303</v>
      </c>
    </row>
    <row r="29" spans="2:4" x14ac:dyDescent="0.25">
      <c r="B29" s="15" t="str">
        <f>Respondents!B29</f>
        <v>Registries RRDRPs</v>
      </c>
      <c r="C29" s="15" t="str">
        <f>Respondents!C29</f>
        <v>865/3</v>
      </c>
      <c r="D29" s="16">
        <f>Respondents!AL29</f>
        <v>303.030303030303</v>
      </c>
    </row>
    <row r="30" spans="2:4" x14ac:dyDescent="0.25">
      <c r="B30" s="15" t="str">
        <f>Respondents!B30</f>
        <v>Registries PICDRPs</v>
      </c>
      <c r="C30" s="15" t="str">
        <f>Respondents!C30</f>
        <v>865/4</v>
      </c>
      <c r="D30" s="16">
        <f>Respondents!AL30</f>
        <v>1363.6363636363637</v>
      </c>
    </row>
    <row r="31" spans="2:4" x14ac:dyDescent="0.25">
      <c r="B31" s="15" t="str">
        <f>Respondents!B31</f>
        <v>Registries Icann CCC</v>
      </c>
      <c r="C31" s="15" t="str">
        <f>Respondents!C31</f>
        <v>865/5</v>
      </c>
      <c r="D31" s="16">
        <f>Respondents!AL31</f>
        <v>60.606060606060609</v>
      </c>
    </row>
    <row r="32" spans="2:4" x14ac:dyDescent="0.25">
      <c r="B32" s="15" t="str">
        <f>Respondents!B32</f>
        <v>Registries Lawsuits</v>
      </c>
      <c r="C32" s="15" t="str">
        <f>Respondents!C32</f>
        <v>865/6</v>
      </c>
      <c r="D32" s="16">
        <f>Respondents!AL32</f>
        <v>0</v>
      </c>
    </row>
    <row r="33" spans="2:4" x14ac:dyDescent="0.25">
      <c r="D33" s="3"/>
    </row>
    <row r="34" spans="2:4" x14ac:dyDescent="0.25">
      <c r="B34" t="str">
        <f>Respondents!B34</f>
        <v>SUMS</v>
      </c>
      <c r="D34" s="3" t="str">
        <f>Respondents!AL34</f>
        <v>Average</v>
      </c>
    </row>
    <row r="35" spans="2:4" x14ac:dyDescent="0.25">
      <c r="B35" t="str">
        <f>Respondents!B35</f>
        <v>General costs</v>
      </c>
      <c r="D35" s="3">
        <f>Respondents!AL35</f>
        <v>251533.30303030304</v>
      </c>
    </row>
    <row r="36" spans="2:4" x14ac:dyDescent="0.25">
      <c r="B36" t="str">
        <f>Respondents!B36</f>
        <v>TCH related general</v>
      </c>
      <c r="D36" s="3">
        <f>Respondents!AL36</f>
        <v>9474.1515151515159</v>
      </c>
    </row>
    <row r="37" spans="2:4" x14ac:dyDescent="0.25">
      <c r="B37" t="str">
        <f>Respondents!B37</f>
        <v>Monitoring, diversion, etc</v>
      </c>
      <c r="D37" s="3">
        <f>Respondents!AL37</f>
        <v>228897.0303030303</v>
      </c>
    </row>
    <row r="38" spans="2:4" x14ac:dyDescent="0.25">
      <c r="D38" s="3"/>
    </row>
    <row r="39" spans="2:4" x14ac:dyDescent="0.25">
      <c r="B39" t="str">
        <f>Respondents!B40</f>
        <v>New TLD costs</v>
      </c>
      <c r="D39" s="3">
        <f>Respondents!AL40</f>
        <v>40528.21212121212</v>
      </c>
    </row>
    <row r="40" spans="2:4" x14ac:dyDescent="0.25">
      <c r="B40" t="str">
        <f>Respondents!B41</f>
        <v>Actions vs owner</v>
      </c>
      <c r="D40" s="3">
        <f>Respondents!AL41</f>
        <v>29999.242424242424</v>
      </c>
    </row>
    <row r="41" spans="2:4" x14ac:dyDescent="0.25">
      <c r="B41" t="str">
        <f>Respondents!B42</f>
        <v>Actions vs registrar</v>
      </c>
      <c r="D41" s="3">
        <f>Respondents!AL42</f>
        <v>7536.212121212121</v>
      </c>
    </row>
    <row r="42" spans="2:4" x14ac:dyDescent="0.25">
      <c r="B42" t="str">
        <f>Respondents!B43</f>
        <v>Actions vs registry</v>
      </c>
      <c r="D42" s="3">
        <f>Respondents!AL43</f>
        <v>2992.757575757576</v>
      </c>
    </row>
    <row r="43" spans="2:4" x14ac:dyDescent="0.25">
      <c r="D43" s="3"/>
    </row>
    <row r="44" spans="2:4" x14ac:dyDescent="0.25">
      <c r="D44" s="3"/>
    </row>
    <row r="45" spans="2:4" x14ac:dyDescent="0.25">
      <c r="B45" t="str">
        <f>Respondents!B46</f>
        <v>Total Spend</v>
      </c>
      <c r="D45" s="3">
        <f>Respondents!AL46</f>
        <v>292061.51515151514</v>
      </c>
    </row>
    <row r="46" spans="2:4" x14ac:dyDescent="0.25">
      <c r="D46" s="3"/>
    </row>
    <row r="47" spans="2:4" x14ac:dyDescent="0.25">
      <c r="B47" t="str">
        <f>Respondents!B48</f>
        <v>TCH related general</v>
      </c>
      <c r="D47" s="3">
        <f>Respondents!AL48</f>
        <v>9474.1515151515159</v>
      </c>
    </row>
    <row r="48" spans="2:4" x14ac:dyDescent="0.25">
      <c r="B48" s="11" t="str">
        <f>Respondents!B49</f>
        <v>General</v>
      </c>
      <c r="D48" s="3">
        <f>Respondents!AL49</f>
        <v>9474.1515151515159</v>
      </c>
    </row>
    <row r="49" spans="2:4" x14ac:dyDescent="0.25">
      <c r="B49" s="11" t="str">
        <f>Respondents!B50</f>
        <v>New TLD related</v>
      </c>
      <c r="D49" s="3">
        <f>Respondents!AL50</f>
        <v>13162.121212121212</v>
      </c>
    </row>
    <row r="50" spans="2:4" x14ac:dyDescent="0.25">
      <c r="B50" s="17" t="s">
        <v>67</v>
      </c>
      <c r="D50" s="3"/>
    </row>
    <row r="51" spans="2:4" x14ac:dyDescent="0.25">
      <c r="B51" s="11" t="str">
        <f>Respondents!B51</f>
        <v>Claim notice Investigations</v>
      </c>
      <c r="C51" t="str">
        <f>Respondents!C51</f>
        <v>820/1</v>
      </c>
      <c r="D51" s="3" t="str">
        <f>Respondents!AL51</f>
        <v>s</v>
      </c>
    </row>
    <row r="52" spans="2:4" x14ac:dyDescent="0.25">
      <c r="B52" s="11" t="str">
        <f>Respondents!B52</f>
        <v>Claim notice warnings</v>
      </c>
      <c r="C52" t="str">
        <f>Respondents!C52</f>
        <v>820/3</v>
      </c>
      <c r="D52" s="3">
        <f>Respondents!AL52</f>
        <v>1823.3636363636363</v>
      </c>
    </row>
    <row r="53" spans="2:4" x14ac:dyDescent="0.25">
      <c r="B53" s="11" t="str">
        <f>Respondents!B53</f>
        <v>Claim notice UDRPs</v>
      </c>
      <c r="C53" t="str">
        <f>Respondents!C53</f>
        <v>820/4</v>
      </c>
      <c r="D53" s="3">
        <f>Respondents!AL53</f>
        <v>3590.939393939394</v>
      </c>
    </row>
    <row r="54" spans="2:4" x14ac:dyDescent="0.25">
      <c r="B54" s="11" t="str">
        <f>Respondents!B54</f>
        <v>Claim notice Other</v>
      </c>
      <c r="C54" t="str">
        <f>Respondents!C54</f>
        <v>820/5</v>
      </c>
      <c r="D54" s="3">
        <f>Respondents!AL54</f>
        <v>316.81818181818181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Respondents</vt:lpstr>
      <vt:lpstr>Q815 and 820</vt:lpstr>
      <vt:lpstr>Summary for 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Dickinson</dc:creator>
  <cp:lastModifiedBy>User</cp:lastModifiedBy>
  <dcterms:created xsi:type="dcterms:W3CDTF">2017-02-15T15:43:51Z</dcterms:created>
  <dcterms:modified xsi:type="dcterms:W3CDTF">2017-10-11T18:15:44Z</dcterms:modified>
</cp:coreProperties>
</file>